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3A1A2B2-0829-4600-B874-63258832E115}" xr6:coauthVersionLast="31" xr6:coauthVersionMax="31" xr10:uidLastSave="{00000000-0000-0000-0000-000000000000}"/>
  <bookViews>
    <workbookView xWindow="360" yWindow="300" windowWidth="18735" windowHeight="11700" activeTab="3" xr2:uid="{00000000-000D-0000-FFFF-FFFF00000000}"/>
  </bookViews>
  <sheets>
    <sheet name="Config" sheetId="5" r:id="rId1"/>
    <sheet name="Fluxo de Caixa Anual" sheetId="6" state="hidden" r:id="rId2"/>
    <sheet name="Fluxo de Caixa" sheetId="4" r:id="rId3"/>
    <sheet name="Créditos" sheetId="7" r:id="rId4"/>
  </sheets>
  <definedNames>
    <definedName name="CONTAS">Tabela10[]</definedName>
  </definedNames>
  <calcPr calcId="179017"/>
</workbook>
</file>

<file path=xl/calcChain.xml><?xml version="1.0" encoding="utf-8"?>
<calcChain xmlns="http://schemas.openxmlformats.org/spreadsheetml/2006/main">
  <c r="F8" i="4" l="1"/>
  <c r="F1" i="5"/>
  <c r="B5" i="4"/>
  <c r="B8" i="4" l="1"/>
  <c r="B7" i="4"/>
  <c r="B6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31" i="4"/>
  <c r="I32" i="4"/>
  <c r="I33" i="4"/>
  <c r="I34" i="4"/>
  <c r="I30" i="4"/>
  <c r="I27" i="4"/>
  <c r="I28" i="4"/>
  <c r="I29" i="4"/>
  <c r="G11" i="4"/>
  <c r="I11" i="4"/>
  <c r="I12" i="4"/>
  <c r="I13" i="4"/>
  <c r="I14" i="4"/>
  <c r="I15" i="4"/>
  <c r="I16" i="4"/>
  <c r="I17" i="4"/>
  <c r="I18" i="4"/>
  <c r="I19" i="4"/>
  <c r="I20" i="4"/>
  <c r="I21" i="4"/>
  <c r="I22" i="4"/>
  <c r="H11" i="4"/>
  <c r="F101" i="4" l="1"/>
  <c r="B9" i="4" l="1"/>
  <c r="D9" i="4"/>
  <c r="B2" i="6"/>
  <c r="F2" i="4"/>
  <c r="I26" i="4"/>
  <c r="I25" i="4"/>
  <c r="I24" i="4"/>
  <c r="I23" i="4"/>
  <c r="E101" i="4"/>
  <c r="B2" i="4"/>
  <c r="D6" i="4" l="1"/>
  <c r="D8" i="4"/>
  <c r="D7" i="4"/>
  <c r="G48" i="6"/>
  <c r="G6" i="6" s="1"/>
  <c r="H47" i="6"/>
  <c r="H46" i="6"/>
  <c r="H45" i="6"/>
  <c r="H44" i="6"/>
  <c r="H43" i="6"/>
  <c r="H42" i="6"/>
  <c r="K41" i="6"/>
  <c r="K6" i="6" s="1"/>
  <c r="H41" i="6"/>
  <c r="L40" i="6"/>
  <c r="H40" i="6"/>
  <c r="L39" i="6"/>
  <c r="H39" i="6"/>
  <c r="L38" i="6"/>
  <c r="H38" i="6"/>
  <c r="L37" i="6"/>
  <c r="H37" i="6"/>
  <c r="L36" i="6"/>
  <c r="H36" i="6"/>
  <c r="C36" i="6"/>
  <c r="C6" i="6" s="1"/>
  <c r="O35" i="6"/>
  <c r="L35" i="6"/>
  <c r="H35" i="6"/>
  <c r="D35" i="6"/>
  <c r="P34" i="6"/>
  <c r="L34" i="6"/>
  <c r="H34" i="6"/>
  <c r="D34" i="6"/>
  <c r="P33" i="6"/>
  <c r="L33" i="6"/>
  <c r="H33" i="6"/>
  <c r="D33" i="6"/>
  <c r="P32" i="6"/>
  <c r="L32" i="6"/>
  <c r="H32" i="6"/>
  <c r="D32" i="6"/>
  <c r="P31" i="6"/>
  <c r="L31" i="6"/>
  <c r="H31" i="6"/>
  <c r="D31" i="6"/>
  <c r="P30" i="6"/>
  <c r="P35" i="6" s="1"/>
  <c r="O26" i="6" s="1"/>
  <c r="L30" i="6"/>
  <c r="H30" i="6"/>
  <c r="D30" i="6"/>
  <c r="D36" i="6" s="1"/>
  <c r="C26" i="6" s="1"/>
  <c r="O6" i="6"/>
  <c r="H48" i="6" l="1"/>
  <c r="G26" i="6" s="1"/>
  <c r="L41" i="6"/>
  <c r="K26" i="6" s="1"/>
</calcChain>
</file>

<file path=xl/sharedStrings.xml><?xml version="1.0" encoding="utf-8"?>
<sst xmlns="http://schemas.openxmlformats.org/spreadsheetml/2006/main" count="134" uniqueCount="105">
  <si>
    <t>FLUXO DE CAIXA PESSOAL</t>
  </si>
  <si>
    <t xml:space="preserve">Anual </t>
  </si>
  <si>
    <t>Renda</t>
  </si>
  <si>
    <t>Despesas</t>
  </si>
  <si>
    <t>Poupança</t>
  </si>
  <si>
    <t>Tipo</t>
  </si>
  <si>
    <t>Descrição</t>
  </si>
  <si>
    <t>Salário</t>
  </si>
  <si>
    <t>Comissões/bônus</t>
  </si>
  <si>
    <t>Outros 1</t>
  </si>
  <si>
    <t>Internet</t>
  </si>
  <si>
    <t>Prêmio de Vida/Invalidez</t>
  </si>
  <si>
    <t>Presentes</t>
  </si>
  <si>
    <t>Total</t>
  </si>
  <si>
    <t>Esta é uma estimativa anual. Use essa planilha se quiser ver valores anuais com valores mensais estimados
Se quiser adicionar itens diários às Tabelas, faça uma estimativa do valor anual e insira esse valor na coluna Anual.</t>
  </si>
  <si>
    <t>RESUMO DE RENDA</t>
  </si>
  <si>
    <t>RESUMO DE DESPESAS</t>
  </si>
  <si>
    <t>RESUMO DE EXCEDENTES</t>
  </si>
  <si>
    <t>RESUMO DE POUPANÇAS</t>
  </si>
  <si>
    <t>Total Anual:</t>
  </si>
  <si>
    <t>Total Mensal:</t>
  </si>
  <si>
    <t xml:space="preserve">Mensal </t>
  </si>
  <si>
    <t>Despesas Excedentes</t>
  </si>
  <si>
    <t>Federal/SS/Saúde Pública</t>
  </si>
  <si>
    <t>Jantares</t>
  </si>
  <si>
    <t>Reservas de Dinheiro</t>
  </si>
  <si>
    <t>Imposto de Renda Estadual</t>
  </si>
  <si>
    <t>401(k)/Etc</t>
  </si>
  <si>
    <t>IPVA</t>
  </si>
  <si>
    <t>Viagem</t>
  </si>
  <si>
    <t>Poupança/Investimento</t>
  </si>
  <si>
    <t>Outros 2</t>
  </si>
  <si>
    <t>Financiamento de automóvel</t>
  </si>
  <si>
    <t>Entretenimento</t>
  </si>
  <si>
    <t>Outros 3</t>
  </si>
  <si>
    <t>Hipoteca/aluguel</t>
  </si>
  <si>
    <t>Cuidados pessoais</t>
  </si>
  <si>
    <t>Outros 4</t>
  </si>
  <si>
    <t>Seguro</t>
  </si>
  <si>
    <t>Compras</t>
  </si>
  <si>
    <t>Luz</t>
  </si>
  <si>
    <t>Caridade</t>
  </si>
  <si>
    <t>Combustível</t>
  </si>
  <si>
    <t>Clube/Associações</t>
  </si>
  <si>
    <t>Água/Esgoto</t>
  </si>
  <si>
    <t>Melhorias na Casa</t>
  </si>
  <si>
    <t>Lixo</t>
  </si>
  <si>
    <t>Telefone</t>
  </si>
  <si>
    <t>Alimentos</t>
  </si>
  <si>
    <t>Vestuário</t>
  </si>
  <si>
    <t>Médico/Dental/Rx</t>
  </si>
  <si>
    <t>Data</t>
  </si>
  <si>
    <t>Ano</t>
  </si>
  <si>
    <t>Mês</t>
  </si>
  <si>
    <t>Orçado</t>
  </si>
  <si>
    <t>Realizado</t>
  </si>
  <si>
    <t>FLUXO DE CAIXA</t>
  </si>
  <si>
    <t>Conta</t>
  </si>
  <si>
    <t>Nomes das Contas a Gerenciar</t>
  </si>
  <si>
    <t>CAIXA</t>
  </si>
  <si>
    <t>ÍTAU</t>
  </si>
  <si>
    <t>BRADESCO</t>
  </si>
  <si>
    <t>Esta pasta de trabalho pode ser utilizada para uso pessoal ou profissional, pois se adequa a qualquer ambiente de controle financeiro.</t>
  </si>
  <si>
    <t>Fluxo de Caixa</t>
  </si>
  <si>
    <r>
      <rPr>
        <b/>
        <sz val="11"/>
        <color theme="3" tint="0.24994659260841701"/>
        <rFont val="Calibri"/>
        <family val="2"/>
        <scheme val="minor"/>
      </rPr>
      <t>Definição Simplificada:</t>
    </r>
    <r>
      <rPr>
        <sz val="11"/>
        <color theme="3" tint="0.24994659260841701"/>
        <rFont val="Calibri"/>
        <family val="2"/>
        <scheme val="minor"/>
      </rPr>
      <t xml:space="preserve"> Fluxo de caixa é uma ferramenta que controla a movimentação financeira (as entradas e saídas de recursos financeiros) em um período determinado.</t>
    </r>
  </si>
  <si>
    <t>Contato</t>
  </si>
  <si>
    <t>Configuração</t>
  </si>
  <si>
    <t>Insira abaixo o nome das contas bancarias que deseja controlar, as contas cadastradas abaixo são apenas um exemplo e podem ser apagadas ou substituídas para atender suas necessidades.</t>
  </si>
  <si>
    <t>Site</t>
  </si>
  <si>
    <t>www.inovar.net</t>
  </si>
  <si>
    <t>2017</t>
  </si>
  <si>
    <t>&lt;&lt; Escolha o mês</t>
  </si>
  <si>
    <t>&lt;&lt; Digite o ano</t>
  </si>
  <si>
    <t>Fevereiro</t>
  </si>
  <si>
    <t>Se existir qualquer dúvida ou sugestão envie e-mail para - atendimento@inovar.net ou visite o site www.inovar.net</t>
  </si>
  <si>
    <t>CONTROLE DE CONTAS</t>
  </si>
  <si>
    <t>Aquilo que você mede, você controla. Aquilo que você não mede você não controla.</t>
  </si>
  <si>
    <t>Gestão é controle.</t>
  </si>
  <si>
    <t>Planilha desenvolvida e mantida pelo site www.inovar.net</t>
  </si>
  <si>
    <t>Sugestões</t>
  </si>
  <si>
    <t>Equipe Envolvida</t>
  </si>
  <si>
    <t>Atualizações</t>
  </si>
  <si>
    <t>Disponibilizamos um formulário para receber suas sugestões. Essa Planilha é atualizada usando essas sugestões.</t>
  </si>
  <si>
    <t>Desenvolvimento</t>
  </si>
  <si>
    <t>Gledson Leitão</t>
  </si>
  <si>
    <t>Essa Planilha está constantemente recebendo melhorias, visite sua conta no site Inovar.net e confira se possui a versão mais recente.</t>
  </si>
  <si>
    <t>Layout</t>
  </si>
  <si>
    <t>Camila Lucena</t>
  </si>
  <si>
    <t>Consultoria contábil</t>
  </si>
  <si>
    <t>José Marcelino</t>
  </si>
  <si>
    <t>Link do formulário de sugestões</t>
  </si>
  <si>
    <t>Consultoria administrativa</t>
  </si>
  <si>
    <t>http://inovar.net/sugestoes/</t>
  </si>
  <si>
    <t>Formas de contato e suporte</t>
  </si>
  <si>
    <t>E-mail</t>
  </si>
  <si>
    <t>atendimento@inovar.net</t>
  </si>
  <si>
    <t>81 3136-2367</t>
  </si>
  <si>
    <t>WhatsApp</t>
  </si>
  <si>
    <t>Telefone Tim</t>
  </si>
  <si>
    <t>81 9 7905-8786</t>
  </si>
  <si>
    <t>Telefone Fixo</t>
  </si>
  <si>
    <t>&lt;&lt; Escolha a Conta</t>
  </si>
  <si>
    <t>Versão da Planilha</t>
  </si>
  <si>
    <t>1.2.0</t>
  </si>
  <si>
    <t>Versão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</si>
</sst>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&quot;R$&quot;\ * #,##0.00_-;\-&quot;R$&quot;\ * #,##0.00_-;_-&quot;R$&quot;\ * &quot;-&quot;??_-;_-@_-"/>
    <numFmt numFmtId="165" formatCode="&quot;R$&quot;\ #,##0.00"/>
    <numFmt numFmtId="166" formatCode="_)@"/>
    <numFmt numFmtId="167" formatCode="&quot;$&quot;#,##0.00"/>
    <numFmt numFmtId="168" formatCode="&quot;$&quot;#,##0.00_);\(&quot;$&quot;#,##0.00\)"/>
    <numFmt numFmtId="169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0.749961851863155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5" tint="-0.24994659260841701"/>
      <name val="Cambria"/>
      <family val="2"/>
      <scheme val="major"/>
    </font>
    <font>
      <sz val="10"/>
      <color theme="3" tint="0.249977111117893"/>
      <name val="Calibri"/>
      <family val="2"/>
      <scheme val="minor"/>
    </font>
    <font>
      <b/>
      <sz val="12"/>
      <color theme="3" tint="0.24994659260841701"/>
      <name val="Cambria"/>
      <family val="2"/>
      <scheme val="major"/>
    </font>
    <font>
      <b/>
      <sz val="10"/>
      <color theme="3" tint="0.24994659260841701"/>
      <name val="Calibri"/>
      <family val="2"/>
      <scheme val="minor"/>
    </font>
    <font>
      <b/>
      <sz val="10"/>
      <name val="Calibri"/>
      <family val="2"/>
      <scheme val="minor"/>
    </font>
    <font>
      <sz val="36"/>
      <color theme="3" tint="0.24994659260841701"/>
      <name val="Cambria"/>
      <family val="2"/>
      <scheme val="major"/>
    </font>
    <font>
      <sz val="14"/>
      <color theme="3" tint="0.499984740745262"/>
      <name val="Calibri"/>
      <family val="2"/>
      <scheme val="minor"/>
    </font>
    <font>
      <b/>
      <sz val="14"/>
      <color theme="0"/>
      <name val="Cambria"/>
      <family val="2"/>
      <scheme val="major"/>
    </font>
    <font>
      <sz val="11"/>
      <color theme="3" tint="0.24994659260841701"/>
      <name val="Calibri"/>
      <family val="2"/>
      <scheme val="minor"/>
    </font>
    <font>
      <b/>
      <sz val="14"/>
      <color theme="3" tint="0.24994659260841701"/>
      <name val="Cambria"/>
      <family val="2"/>
      <scheme val="major"/>
    </font>
    <font>
      <b/>
      <sz val="11"/>
      <color theme="3" tint="0.24994659260841701"/>
      <name val="Cambria"/>
      <family val="2"/>
      <scheme val="major"/>
    </font>
    <font>
      <sz val="10"/>
      <color theme="3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name val="Calibri"/>
      <family val="2"/>
      <scheme val="minor"/>
    </font>
    <font>
      <b/>
      <sz val="12"/>
      <color theme="0"/>
      <name val="Cambria"/>
      <family val="2"/>
      <scheme val="major"/>
    </font>
    <font>
      <sz val="10"/>
      <color theme="0"/>
      <name val="Calibri"/>
      <family val="2"/>
      <scheme val="minor"/>
    </font>
    <font>
      <b/>
      <sz val="11"/>
      <color theme="3" tint="0.24994659260841701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8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5D0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3" tint="0.24994659260841701"/>
      </bottom>
      <diagonal/>
    </border>
    <border>
      <left/>
      <right/>
      <top/>
      <bottom style="medium">
        <color theme="3" tint="0.749961851863155"/>
      </bottom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dashed">
        <color theme="3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Protection="0">
      <alignment vertical="center"/>
    </xf>
    <xf numFmtId="0" fontId="3" fillId="3" borderId="0">
      <alignment vertical="center"/>
    </xf>
    <xf numFmtId="0" fontId="4" fillId="2" borderId="0" applyNumberFormat="0" applyFill="0" applyProtection="0">
      <alignment horizontal="left" vertical="center"/>
    </xf>
    <xf numFmtId="0" fontId="6" fillId="5" borderId="1" applyNumberFormat="0" applyProtection="0">
      <alignment horizontal="left" vertical="center" indent="1"/>
    </xf>
    <xf numFmtId="0" fontId="9" fillId="3" borderId="0" applyNumberFormat="0" applyBorder="0" applyAlignment="0" applyProtection="0"/>
    <xf numFmtId="0" fontId="13" fillId="0" borderId="3" applyNumberFormat="0" applyFill="0" applyProtection="0">
      <alignment vertical="center"/>
    </xf>
    <xf numFmtId="0" fontId="14" fillId="0" borderId="4" applyNumberFormat="0" applyFill="0" applyProtection="0">
      <alignment vertical="center"/>
    </xf>
    <xf numFmtId="0" fontId="23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2" applyFill="1">
      <alignment vertical="center"/>
    </xf>
    <xf numFmtId="0" fontId="3" fillId="2" borderId="0" xfId="3" applyFill="1">
      <alignment vertical="center"/>
    </xf>
    <xf numFmtId="164" fontId="4" fillId="4" borderId="0" xfId="4" applyNumberFormat="1" applyFill="1" applyAlignment="1">
      <alignment vertical="center"/>
    </xf>
    <xf numFmtId="0" fontId="3" fillId="3" borderId="0" xfId="3">
      <alignment vertical="center"/>
    </xf>
    <xf numFmtId="166" fontId="6" fillId="6" borderId="0" xfId="5" applyNumberFormat="1" applyFill="1" applyBorder="1" applyAlignment="1">
      <alignment horizontal="left" vertical="center"/>
    </xf>
    <xf numFmtId="0" fontId="6" fillId="6" borderId="0" xfId="5" applyFill="1" applyBorder="1">
      <alignment horizontal="left" vertical="center" indent="1"/>
    </xf>
    <xf numFmtId="0" fontId="9" fillId="3" borderId="0" xfId="6"/>
    <xf numFmtId="0" fontId="3" fillId="3" borderId="2" xfId="3" applyBorder="1">
      <alignment vertical="center"/>
    </xf>
    <xf numFmtId="0" fontId="11" fillId="7" borderId="0" xfId="3" applyFont="1" applyFill="1" applyAlignment="1">
      <alignment horizontal="left" vertical="center" indent="1"/>
    </xf>
    <xf numFmtId="0" fontId="11" fillId="8" borderId="0" xfId="3" applyFont="1" applyFill="1" applyAlignment="1">
      <alignment horizontal="left" vertical="center" indent="1"/>
    </xf>
    <xf numFmtId="0" fontId="11" fillId="2" borderId="0" xfId="3" applyFont="1" applyFill="1" applyAlignment="1">
      <alignment horizontal="left" vertical="center" indent="1"/>
    </xf>
    <xf numFmtId="0" fontId="11" fillId="9" borderId="0" xfId="3" applyFont="1" applyFill="1" applyAlignment="1">
      <alignment horizontal="left" vertical="center" indent="1"/>
    </xf>
    <xf numFmtId="0" fontId="11" fillId="10" borderId="0" xfId="3" applyFont="1" applyFill="1" applyAlignment="1">
      <alignment horizontal="left" vertical="center" indent="1"/>
    </xf>
    <xf numFmtId="0" fontId="11" fillId="11" borderId="0" xfId="3" applyFont="1" applyFill="1" applyAlignment="1">
      <alignment horizontal="left" vertical="center" indent="1"/>
    </xf>
    <xf numFmtId="0" fontId="12" fillId="10" borderId="0" xfId="3" applyFont="1" applyFill="1" applyAlignment="1">
      <alignment horizontal="left" vertical="top" wrapText="1" indent="1"/>
    </xf>
    <xf numFmtId="0" fontId="12" fillId="11" borderId="0" xfId="3" applyFont="1" applyFill="1" applyAlignment="1">
      <alignment horizontal="left" vertical="top" wrapText="1" indent="1"/>
    </xf>
    <xf numFmtId="0" fontId="13" fillId="12" borderId="3" xfId="7" applyFill="1" applyAlignment="1">
      <alignment horizontal="left" vertical="center" indent="1"/>
    </xf>
    <xf numFmtId="0" fontId="13" fillId="12" borderId="3" xfId="7" applyFill="1">
      <alignment vertical="center"/>
    </xf>
    <xf numFmtId="0" fontId="14" fillId="12" borderId="4" xfId="8" applyNumberFormat="1" applyFill="1" applyAlignment="1">
      <alignment horizontal="left" vertical="center" indent="1"/>
    </xf>
    <xf numFmtId="0" fontId="14" fillId="12" borderId="4" xfId="8" applyFill="1" applyAlignment="1">
      <alignment horizontal="left" vertical="center" indent="1"/>
    </xf>
    <xf numFmtId="0" fontId="3" fillId="12" borderId="0" xfId="3" applyFill="1">
      <alignment vertical="center"/>
    </xf>
    <xf numFmtId="0" fontId="14" fillId="12" borderId="4" xfId="8" applyFill="1">
      <alignment vertical="center"/>
    </xf>
    <xf numFmtId="0" fontId="14" fillId="12" borderId="0" xfId="8" applyFill="1" applyBorder="1">
      <alignment vertical="center"/>
    </xf>
    <xf numFmtId="167" fontId="14" fillId="12" borderId="0" xfId="8" applyNumberFormat="1" applyFill="1" applyBorder="1" applyAlignment="1">
      <alignment horizontal="right" vertical="center"/>
    </xf>
    <xf numFmtId="0" fontId="3" fillId="3" borderId="0" xfId="3" applyBorder="1">
      <alignment vertical="center"/>
    </xf>
    <xf numFmtId="167" fontId="14" fillId="12" borderId="4" xfId="8" applyNumberFormat="1" applyFill="1" applyAlignment="1">
      <alignment horizontal="right" vertical="center"/>
    </xf>
    <xf numFmtId="166" fontId="3" fillId="3" borderId="0" xfId="3" applyNumberFormat="1" applyFont="1" applyFill="1" applyBorder="1" applyAlignment="1"/>
    <xf numFmtId="0" fontId="3" fillId="3" borderId="0" xfId="3" applyFont="1" applyFill="1" applyBorder="1" applyAlignment="1">
      <alignment horizontal="right"/>
    </xf>
    <xf numFmtId="166" fontId="3" fillId="3" borderId="0" xfId="3" applyNumberFormat="1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horizontal="right" vertical="center"/>
    </xf>
    <xf numFmtId="166" fontId="3" fillId="3" borderId="0" xfId="3" applyNumberFormat="1" applyFont="1" applyFill="1" applyAlignment="1">
      <alignment vertical="center"/>
    </xf>
    <xf numFmtId="168" fontId="3" fillId="3" borderId="0" xfId="3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>
      <alignment vertical="center"/>
    </xf>
    <xf numFmtId="166" fontId="7" fillId="3" borderId="2" xfId="0" applyNumberFormat="1" applyFont="1" applyFill="1" applyBorder="1" applyAlignment="1" applyProtection="1">
      <alignment horizontal="left" vertical="center"/>
    </xf>
    <xf numFmtId="167" fontId="3" fillId="6" borderId="0" xfId="3" applyNumberFormat="1" applyFont="1" applyFill="1" applyBorder="1" applyAlignment="1"/>
    <xf numFmtId="14" fontId="15" fillId="3" borderId="0" xfId="3" applyNumberFormat="1" applyFont="1" applyAlignment="1" applyProtection="1">
      <alignment horizontal="left" vertical="center"/>
      <protection locked="0"/>
    </xf>
    <xf numFmtId="14" fontId="3" fillId="3" borderId="0" xfId="3" applyNumberFormat="1" applyAlignment="1" applyProtection="1">
      <alignment horizontal="left" vertical="center"/>
      <protection locked="0"/>
    </xf>
    <xf numFmtId="0" fontId="3" fillId="3" borderId="0" xfId="3" applyProtection="1">
      <alignment vertical="center"/>
      <protection locked="0"/>
    </xf>
    <xf numFmtId="169" fontId="3" fillId="3" borderId="0" xfId="3" applyNumberFormat="1" applyAlignment="1" applyProtection="1">
      <alignment horizontal="center" vertical="center"/>
      <protection locked="0"/>
    </xf>
    <xf numFmtId="14" fontId="3" fillId="3" borderId="0" xfId="3" applyNumberFormat="1" applyBorder="1" applyAlignment="1" applyProtection="1">
      <alignment horizontal="left" vertical="center"/>
      <protection locked="0"/>
    </xf>
    <xf numFmtId="0" fontId="3" fillId="3" borderId="0" xfId="3" applyNumberFormat="1" applyBorder="1">
      <alignment vertical="center"/>
    </xf>
    <xf numFmtId="0" fontId="3" fillId="3" borderId="0" xfId="3" applyBorder="1" applyProtection="1">
      <alignment vertical="center"/>
      <protection locked="0"/>
    </xf>
    <xf numFmtId="169" fontId="3" fillId="3" borderId="0" xfId="3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3" fillId="3" borderId="5" xfId="0" applyNumberFormat="1" applyFont="1" applyFill="1" applyBorder="1" applyAlignment="1" applyProtection="1">
      <alignment vertical="center"/>
    </xf>
    <xf numFmtId="164" fontId="3" fillId="3" borderId="5" xfId="0" applyNumberFormat="1" applyFont="1" applyFill="1" applyBorder="1" applyAlignment="1" applyProtection="1">
      <alignment vertical="center"/>
    </xf>
    <xf numFmtId="0" fontId="3" fillId="3" borderId="0" xfId="3" applyNumberFormat="1" applyProtection="1">
      <alignment vertical="center"/>
      <protection locked="0"/>
    </xf>
    <xf numFmtId="0" fontId="3" fillId="3" borderId="0" xfId="3" applyNumberFormat="1" applyBorder="1" applyProtection="1">
      <alignment vertical="center"/>
      <protection locked="0"/>
    </xf>
    <xf numFmtId="0" fontId="17" fillId="2" borderId="0" xfId="3" applyFont="1" applyFill="1" applyAlignment="1"/>
    <xf numFmtId="167" fontId="8" fillId="13" borderId="0" xfId="3" applyNumberFormat="1" applyFont="1" applyFill="1" applyBorder="1" applyAlignment="1"/>
    <xf numFmtId="167" fontId="3" fillId="13" borderId="0" xfId="3" applyNumberFormat="1" applyFont="1" applyFill="1" applyBorder="1" applyAlignment="1"/>
    <xf numFmtId="167" fontId="8" fillId="9" borderId="0" xfId="3" applyNumberFormat="1" applyFont="1" applyFill="1" applyBorder="1" applyAlignment="1"/>
    <xf numFmtId="167" fontId="3" fillId="9" borderId="0" xfId="3" applyNumberFormat="1" applyFont="1" applyFill="1" applyBorder="1" applyAlignment="1"/>
    <xf numFmtId="167" fontId="3" fillId="14" borderId="0" xfId="3" applyNumberFormat="1" applyFont="1" applyFill="1" applyBorder="1" applyAlignment="1"/>
    <xf numFmtId="167" fontId="3" fillId="15" borderId="0" xfId="3" applyNumberFormat="1" applyFont="1" applyFill="1" applyBorder="1" applyAlignment="1"/>
    <xf numFmtId="49" fontId="19" fillId="16" borderId="0" xfId="5" applyNumberFormat="1" applyFont="1" applyFill="1" applyBorder="1" applyAlignment="1" applyProtection="1">
      <alignment horizontal="center" vertical="center"/>
      <protection locked="0"/>
    </xf>
    <xf numFmtId="0" fontId="20" fillId="16" borderId="0" xfId="3" applyFont="1" applyFill="1" applyAlignment="1">
      <alignment vertical="center" wrapText="1"/>
    </xf>
    <xf numFmtId="0" fontId="20" fillId="16" borderId="0" xfId="3" applyFont="1" applyFill="1" applyAlignment="1">
      <alignment horizontal="left" vertical="center" wrapText="1"/>
    </xf>
    <xf numFmtId="0" fontId="12" fillId="9" borderId="0" xfId="3" applyFont="1" applyFill="1" applyAlignment="1">
      <alignment horizontal="left" vertical="top" wrapText="1"/>
    </xf>
    <xf numFmtId="0" fontId="20" fillId="16" borderId="0" xfId="3" applyFont="1" applyFill="1" applyAlignment="1">
      <alignment vertical="center"/>
    </xf>
    <xf numFmtId="0" fontId="19" fillId="16" borderId="0" xfId="5" applyFont="1" applyFill="1" applyBorder="1" applyAlignment="1" applyProtection="1">
      <alignment horizontal="center" vertical="center"/>
      <protection locked="0"/>
    </xf>
    <xf numFmtId="166" fontId="19" fillId="16" borderId="0" xfId="5" applyNumberFormat="1" applyFont="1" applyFill="1" applyBorder="1" applyAlignment="1" applyProtection="1">
      <alignment horizontal="center" vertical="center"/>
      <protection locked="0"/>
    </xf>
    <xf numFmtId="0" fontId="22" fillId="3" borderId="0" xfId="3" applyFont="1" applyAlignment="1">
      <alignment horizontal="center" vertical="center"/>
    </xf>
    <xf numFmtId="0" fontId="19" fillId="16" borderId="0" xfId="5" applyFont="1" applyFill="1" applyBorder="1" applyAlignment="1">
      <alignment horizontal="left" vertical="center"/>
    </xf>
    <xf numFmtId="0" fontId="3" fillId="0" borderId="0" xfId="3" applyFill="1">
      <alignment vertical="center"/>
    </xf>
    <xf numFmtId="0" fontId="5" fillId="0" borderId="0" xfId="3" applyFont="1" applyFill="1" applyAlignment="1">
      <alignment vertical="center" wrapText="1"/>
    </xf>
    <xf numFmtId="0" fontId="6" fillId="6" borderId="0" xfId="5" applyNumberFormat="1" applyFill="1" applyBorder="1" applyAlignment="1">
      <alignment horizontal="left" vertical="center"/>
    </xf>
    <xf numFmtId="167" fontId="3" fillId="4" borderId="0" xfId="3" applyNumberFormat="1" applyFont="1" applyFill="1" applyBorder="1" applyAlignment="1"/>
    <xf numFmtId="4" fontId="3" fillId="15" borderId="0" xfId="3" applyNumberFormat="1" applyFont="1" applyFill="1" applyBorder="1" applyAlignment="1">
      <alignment horizontal="left" indent="2"/>
    </xf>
    <xf numFmtId="4" fontId="16" fillId="14" borderId="0" xfId="3" applyNumberFormat="1" applyFont="1" applyFill="1" applyBorder="1" applyAlignment="1">
      <alignment horizontal="left" indent="2"/>
    </xf>
    <xf numFmtId="169" fontId="18" fillId="13" borderId="0" xfId="1" applyNumberFormat="1" applyFont="1" applyFill="1" applyBorder="1" applyAlignment="1">
      <alignment horizontal="left" indent="2"/>
    </xf>
    <xf numFmtId="169" fontId="18" fillId="9" borderId="0" xfId="3" applyNumberFormat="1" applyFont="1" applyFill="1" applyBorder="1" applyAlignment="1">
      <alignment horizontal="left" indent="2"/>
    </xf>
    <xf numFmtId="14" fontId="25" fillId="4" borderId="0" xfId="2" applyNumberFormat="1" applyFont="1" applyFill="1" applyAlignment="1">
      <alignment horizontal="center" vertical="center"/>
    </xf>
    <xf numFmtId="0" fontId="26" fillId="17" borderId="0" xfId="0" applyFont="1" applyFill="1"/>
    <xf numFmtId="0" fontId="0" fillId="17" borderId="0" xfId="0" applyFill="1"/>
    <xf numFmtId="0" fontId="27" fillId="17" borderId="0" xfId="0" applyFont="1" applyFill="1"/>
    <xf numFmtId="0" fontId="0" fillId="14" borderId="0" xfId="0" applyFill="1"/>
    <xf numFmtId="0" fontId="29" fillId="18" borderId="0" xfId="0" applyFont="1" applyFill="1"/>
    <xf numFmtId="0" fontId="28" fillId="14" borderId="0" xfId="0" applyFont="1" applyFill="1"/>
    <xf numFmtId="0" fontId="0" fillId="14" borderId="0" xfId="0" applyFont="1" applyFill="1"/>
    <xf numFmtId="0" fontId="28" fillId="19" borderId="0" xfId="0" applyFont="1" applyFill="1"/>
    <xf numFmtId="0" fontId="0" fillId="19" borderId="0" xfId="0" applyFill="1"/>
    <xf numFmtId="0" fontId="30" fillId="14" borderId="0" xfId="0" applyFont="1" applyFill="1" applyBorder="1"/>
    <xf numFmtId="0" fontId="30" fillId="14" borderId="0" xfId="0" applyFont="1" applyFill="1" applyBorder="1" applyAlignment="1">
      <alignment horizontal="left"/>
    </xf>
    <xf numFmtId="0" fontId="24" fillId="18" borderId="0" xfId="0" applyFont="1" applyFill="1"/>
    <xf numFmtId="0" fontId="31" fillId="18" borderId="0" xfId="9" applyFont="1" applyFill="1"/>
    <xf numFmtId="0" fontId="0" fillId="18" borderId="0" xfId="0" applyFill="1"/>
    <xf numFmtId="0" fontId="28" fillId="4" borderId="0" xfId="0" applyFont="1" applyFill="1"/>
    <xf numFmtId="0" fontId="0" fillId="4" borderId="6" xfId="0" applyFill="1" applyBorder="1" applyAlignment="1">
      <alignment horizontal="right" indent="1"/>
    </xf>
    <xf numFmtId="0" fontId="23" fillId="4" borderId="0" xfId="9" applyFill="1"/>
    <xf numFmtId="0" fontId="0" fillId="4" borderId="0" xfId="0" applyFill="1"/>
    <xf numFmtId="0" fontId="0" fillId="20" borderId="0" xfId="0" applyFill="1"/>
    <xf numFmtId="0" fontId="34" fillId="2" borderId="0" xfId="3" applyFont="1" applyFill="1" applyAlignment="1">
      <alignment horizontal="left" vertical="center" indent="1"/>
    </xf>
    <xf numFmtId="0" fontId="8" fillId="2" borderId="0" xfId="3" applyFont="1" applyFill="1">
      <alignment vertical="center"/>
    </xf>
    <xf numFmtId="0" fontId="34" fillId="2" borderId="0" xfId="3" applyFont="1" applyFill="1" applyAlignment="1">
      <alignment horizontal="right" vertical="center"/>
    </xf>
    <xf numFmtId="167" fontId="3" fillId="4" borderId="0" xfId="3" applyNumberFormat="1" applyFont="1" applyFill="1" applyBorder="1" applyAlignment="1">
      <alignment horizontal="right" indent="1"/>
    </xf>
    <xf numFmtId="0" fontId="10" fillId="3" borderId="0" xfId="3" applyFont="1" applyAlignment="1">
      <alignment wrapText="1"/>
    </xf>
    <xf numFmtId="165" fontId="4" fillId="4" borderId="0" xfId="4" applyNumberFormat="1" applyFill="1" applyAlignment="1">
      <alignment horizontal="left" vertical="center"/>
    </xf>
    <xf numFmtId="0" fontId="5" fillId="3" borderId="0" xfId="3" applyFont="1" applyAlignment="1">
      <alignment horizontal="right" vertical="center" wrapText="1"/>
    </xf>
    <xf numFmtId="0" fontId="5" fillId="3" borderId="0" xfId="3" applyFont="1" applyAlignment="1">
      <alignment horizontal="right" vertical="center"/>
    </xf>
    <xf numFmtId="165" fontId="14" fillId="12" borderId="4" xfId="8" applyNumberFormat="1" applyFill="1" applyAlignment="1">
      <alignment horizontal="right" vertical="center"/>
    </xf>
    <xf numFmtId="0" fontId="3" fillId="12" borderId="0" xfId="3" applyFill="1" applyAlignment="1">
      <alignment horizontal="center"/>
    </xf>
    <xf numFmtId="165" fontId="4" fillId="4" borderId="0" xfId="4" applyNumberFormat="1" applyFill="1" applyAlignment="1">
      <alignment horizontal="center" vertical="center"/>
    </xf>
    <xf numFmtId="0" fontId="24" fillId="18" borderId="0" xfId="0" applyFont="1" applyFill="1" applyAlignment="1">
      <alignment horizontal="left" vertical="top" wrapText="1"/>
    </xf>
    <xf numFmtId="0" fontId="0" fillId="19" borderId="0" xfId="0" applyFill="1" applyAlignment="1">
      <alignment horizontal="left" vertical="top" wrapText="1"/>
    </xf>
    <xf numFmtId="0" fontId="32" fillId="20" borderId="0" xfId="0" applyFont="1" applyFill="1" applyAlignment="1">
      <alignment horizontal="left" vertical="center" indent="1"/>
    </xf>
    <xf numFmtId="0" fontId="33" fillId="20" borderId="0" xfId="0" applyFont="1" applyFill="1" applyAlignment="1">
      <alignment horizontal="center" vertical="center"/>
    </xf>
  </cellXfs>
  <cellStyles count="10">
    <cellStyle name="Heading 5" xfId="5" xr:uid="{00000000-0005-0000-0000-000000000000}"/>
    <cellStyle name="Hiperlink" xfId="9" builtinId="8"/>
    <cellStyle name="Moeda" xfId="1" builtinId="4"/>
    <cellStyle name="Normal" xfId="0" builtinId="0"/>
    <cellStyle name="Normal 2" xfId="3" xr:uid="{00000000-0005-0000-0000-000004000000}"/>
    <cellStyle name="Título 1 2" xfId="2" xr:uid="{00000000-0005-0000-0000-000005000000}"/>
    <cellStyle name="Título 2 2" xfId="4" xr:uid="{00000000-0005-0000-0000-000006000000}"/>
    <cellStyle name="Título 3 2" xfId="7" xr:uid="{00000000-0005-0000-0000-000007000000}"/>
    <cellStyle name="Título 4 2" xfId="8" xr:uid="{00000000-0005-0000-0000-000008000000}"/>
    <cellStyle name="Título 5" xfId="6" xr:uid="{00000000-0005-0000-0000-000009000000}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numFmt numFmtId="169" formatCode="#,##0.00_ ;[Red]\-#,##0.00\ 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numFmt numFmtId="169" formatCode="#,##0.00_ ;[Red]\-#,##0.00\ 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numFmt numFmtId="169" formatCode="#,##0.00_ ;[Red]\-#,##0.00\ 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numFmt numFmtId="0" formatCode="General"/>
      <protection locked="0" hidden="0"/>
    </dxf>
    <dxf>
      <border diagonalUp="0" diagonalDown="0" outline="0">
        <left/>
        <right/>
        <top style="thin">
          <color indexed="64"/>
        </top>
        <bottom/>
      </border>
    </dxf>
    <dxf>
      <numFmt numFmtId="19" formatCode="dd/mm/yyyy"/>
      <alignment horizontal="left" vertical="center" textRotation="0" wrapText="0" indent="0" justifyLastLine="0" shrinkToFit="0" readingOrder="0"/>
      <protection locked="0" hidden="0"/>
    </dxf>
    <dxf>
      <border>
        <top style="thin">
          <color indexed="64"/>
        </top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alibri"/>
        <scheme val="minor"/>
      </font>
      <numFmt numFmtId="166" formatCode="_)@"/>
      <fill>
        <patternFill patternType="solid">
          <fgColor indexed="64"/>
          <bgColor theme="2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6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6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6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&quot;R$&quot;\ * #,##0.00_-;\-&quot;R$&quot;\ * #,##0.00_-;_-&quot;R$&quot;\ * &quot;-&quot;??_-;_-@_-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6" formatCode="_)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indexed="64"/>
          <bgColor theme="3" tint="0.24994659260841701"/>
        </patternFill>
      </fill>
      <alignment horizontal="general" vertical="bottom" textRotation="0" wrapText="0" indent="0" justifyLastLine="0" shrinkToFit="0" readingOrder="0"/>
    </dxf>
    <dxf>
      <fill>
        <patternFill>
          <bgColor theme="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749961851863155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749961851863155"/>
        </bottom>
        <vertical/>
        <horizontal/>
      </border>
    </dxf>
    <dxf>
      <font>
        <b val="0"/>
        <i val="0"/>
        <color theme="3" tint="0.24994659260841701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4" tint="0.59996337778862885"/>
        </patternFill>
      </fill>
      <border diagonalUp="0" diagonalDown="0">
        <left/>
        <right/>
        <top style="medium">
          <color theme="3" tint="0.499984740745262"/>
        </top>
        <bottom/>
        <vertical/>
        <horizontal/>
      </border>
    </dxf>
    <dxf>
      <font>
        <b val="0"/>
        <i val="0"/>
        <color theme="3" tint="0.24994659260841701"/>
      </font>
      <fill>
        <patternFill patternType="solid">
          <fgColor indexed="64"/>
          <bgColor theme="4" tint="0.59996337778862885"/>
        </patternFill>
      </fill>
      <border diagonalUp="0" diagonalDown="0">
        <left/>
        <right/>
        <top/>
        <bottom style="dashed">
          <color theme="3" tint="0.499984740745262"/>
        </bottom>
        <vertical/>
        <horizontal/>
      </border>
    </dxf>
    <dxf>
      <font>
        <b val="0"/>
        <i val="0"/>
        <color theme="3" tint="0.24994659260841701"/>
      </font>
      <fill>
        <patternFill patternType="solid"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749961851863155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749961851863155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</dxfs>
  <tableStyles count="3" defaultTableStyle="TableStyleMedium9" defaultPivotStyle="PivotStyleLight16">
    <tableStyle name="Personal Cash Flow Statement" pivot="0" count="9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HeaderCell" dxfId="53"/>
      <tableStyleElement type="lastHeaderCell" dxfId="52"/>
      <tableStyleElement type="firstTotalCell" dxfId="51"/>
      <tableStyleElement type="lastTotalCell" dxfId="50"/>
    </tableStyle>
    <tableStyle name="Personal Cash Flow Statement 3" pivot="0" count="3" xr9:uid="{00000000-0011-0000-FFFF-FFFF01000000}">
      <tableStyleElement type="wholeTable" dxfId="49"/>
      <tableStyleElement type="headerRow" dxfId="48"/>
      <tableStyleElement type="totalRow" dxfId="47"/>
    </tableStyle>
    <tableStyle name="Personal Cash Flow Statement 4" pivot="0" count="5" xr9:uid="{00000000-0011-0000-FFFF-FFFF02000000}">
      <tableStyleElement type="wholeTable" dxfId="46"/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2127186391772"/>
          <c:y val="0.502334320783"/>
          <c:w val="0.60887245964483638"/>
          <c:h val="0.46644615329516581"/>
        </c:manualLayout>
      </c:layout>
      <c:doughnutChart>
        <c:varyColors val="1"/>
        <c:ser>
          <c:idx val="0"/>
          <c:order val="0"/>
          <c:tx>
            <c:strRef>
              <c:f>'Fluxo de Caixa Anual'!$G$29</c:f>
              <c:strCache>
                <c:ptCount val="1"/>
                <c:pt idx="0">
                  <c:v>Anual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12-435A-AE65-6E7A5B1AD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12-435A-AE65-6E7A5B1AD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12-435A-AE65-6E7A5B1AD6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12-435A-AE65-6E7A5B1AD6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12-435A-AE65-6E7A5B1AD6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12-435A-AE65-6E7A5B1AD6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12-435A-AE65-6E7A5B1AD6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12-435A-AE65-6E7A5B1AD6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12-435A-AE65-6E7A5B1AD6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12-435A-AE65-6E7A5B1AD6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712-435A-AE65-6E7A5B1AD6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712-435A-AE65-6E7A5B1AD6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712-435A-AE65-6E7A5B1AD6D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712-435A-AE65-6E7A5B1AD6D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712-435A-AE65-6E7A5B1AD6D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712-435A-AE65-6E7A5B1AD6D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712-435A-AE65-6E7A5B1AD6D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712-435A-AE65-6E7A5B1AD6DA}"/>
              </c:ext>
            </c:extLst>
          </c:dPt>
          <c:cat>
            <c:strRef>
              <c:f>'Fluxo de Caixa Anual'!$F$30:$F$47</c:f>
              <c:strCache>
                <c:ptCount val="18"/>
                <c:pt idx="0">
                  <c:v> Federal/SS/Saúde Pública</c:v>
                </c:pt>
                <c:pt idx="1">
                  <c:v> Imposto de Renda Estadual</c:v>
                </c:pt>
                <c:pt idx="2">
                  <c:v> IPVA</c:v>
                </c:pt>
                <c:pt idx="3">
                  <c:v> Financiamento de automóvel</c:v>
                </c:pt>
                <c:pt idx="4">
                  <c:v> Hipoteca/aluguel</c:v>
                </c:pt>
                <c:pt idx="5">
                  <c:v> Seguro</c:v>
                </c:pt>
                <c:pt idx="6">
                  <c:v> Luz</c:v>
                </c:pt>
                <c:pt idx="7">
                  <c:v> Combustível</c:v>
                </c:pt>
                <c:pt idx="8">
                  <c:v> Água/Esgoto</c:v>
                </c:pt>
                <c:pt idx="9">
                  <c:v> Lixo</c:v>
                </c:pt>
                <c:pt idx="10">
                  <c:v> Telefone</c:v>
                </c:pt>
                <c:pt idx="11">
                  <c:v> Internet</c:v>
                </c:pt>
                <c:pt idx="12">
                  <c:v> Prêmio de Vida/Invalidez</c:v>
                </c:pt>
                <c:pt idx="13">
                  <c:v> Alimentos</c:v>
                </c:pt>
                <c:pt idx="14">
                  <c:v> Vestuário</c:v>
                </c:pt>
                <c:pt idx="15">
                  <c:v> Médico/Dental/Rx</c:v>
                </c:pt>
                <c:pt idx="16">
                  <c:v> Outros 1</c:v>
                </c:pt>
                <c:pt idx="17">
                  <c:v> Outros 2</c:v>
                </c:pt>
              </c:strCache>
            </c:strRef>
          </c:cat>
          <c:val>
            <c:numRef>
              <c:f>'Fluxo de Caixa Anual'!$G$30:$G$47</c:f>
              <c:numCache>
                <c:formatCode>"R$"\ #,##0.00</c:formatCode>
                <c:ptCount val="18"/>
                <c:pt idx="0">
                  <c:v>15000</c:v>
                </c:pt>
                <c:pt idx="1">
                  <c:v>2500</c:v>
                </c:pt>
                <c:pt idx="2">
                  <c:v>200</c:v>
                </c:pt>
                <c:pt idx="3">
                  <c:v>4000</c:v>
                </c:pt>
                <c:pt idx="4">
                  <c:v>15000</c:v>
                </c:pt>
                <c:pt idx="5">
                  <c:v>250</c:v>
                </c:pt>
                <c:pt idx="6">
                  <c:v>1200</c:v>
                </c:pt>
                <c:pt idx="7">
                  <c:v>600</c:v>
                </c:pt>
                <c:pt idx="8">
                  <c:v>600</c:v>
                </c:pt>
                <c:pt idx="9">
                  <c:v>150</c:v>
                </c:pt>
                <c:pt idx="10">
                  <c:v>600</c:v>
                </c:pt>
                <c:pt idx="11">
                  <c:v>600</c:v>
                </c:pt>
                <c:pt idx="12">
                  <c:v>1500</c:v>
                </c:pt>
                <c:pt idx="13">
                  <c:v>5000</c:v>
                </c:pt>
                <c:pt idx="14">
                  <c:v>1200</c:v>
                </c:pt>
                <c:pt idx="1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712-435A-AE65-6E7A5B1AD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170176247053086E-3"/>
          <c:y val="1.9493177387914298E-2"/>
          <c:w val="0.99136596475058936"/>
          <c:h val="0.48855121180027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  <a:lumOff val="25000"/>
            </a:schemeClr>
          </a:solidFill>
        </a:defRPr>
      </a:pPr>
      <a:endParaRPr lang="pt-B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1543039604215"/>
          <c:y val="0.49479951701943697"/>
          <c:w val="0.61673771670260968"/>
          <c:h val="0.47187047525492276"/>
        </c:manualLayout>
      </c:layout>
      <c:doughnutChart>
        <c:varyColors val="1"/>
        <c:ser>
          <c:idx val="0"/>
          <c:order val="0"/>
          <c:tx>
            <c:strRef>
              <c:f>'Fluxo de Caixa Anual'!$C$29</c:f>
              <c:strCache>
                <c:ptCount val="1"/>
                <c:pt idx="0">
                  <c:v>Anual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A-4735-B57F-F79A7E7706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A-4735-B57F-F79A7E7706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A-4735-B57F-F79A7E7706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A-4735-B57F-F79A7E7706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A-4735-B57F-F79A7E7706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5A-4735-B57F-F79A7E7706FF}"/>
              </c:ext>
            </c:extLst>
          </c:dPt>
          <c:cat>
            <c:strRef>
              <c:f>'Fluxo de Caixa Anual'!$B$30:$B$35</c:f>
              <c:strCache>
                <c:ptCount val="6"/>
                <c:pt idx="0">
                  <c:v> Salário</c:v>
                </c:pt>
                <c:pt idx="1">
                  <c:v> Comissões/bônus</c:v>
                </c:pt>
                <c:pt idx="2">
                  <c:v> Outros 1</c:v>
                </c:pt>
                <c:pt idx="3">
                  <c:v> Outros 2</c:v>
                </c:pt>
                <c:pt idx="4">
                  <c:v> Outros 3</c:v>
                </c:pt>
                <c:pt idx="5">
                  <c:v> Outros 4</c:v>
                </c:pt>
              </c:strCache>
            </c:strRef>
          </c:cat>
          <c:val>
            <c:numRef>
              <c:f>'Fluxo de Caixa Anual'!$C$30:$C$35</c:f>
              <c:numCache>
                <c:formatCode>"R$"\ #,##0.00</c:formatCode>
                <c:ptCount val="6"/>
                <c:pt idx="0">
                  <c:v>90000</c:v>
                </c:pt>
                <c:pt idx="1">
                  <c:v>5000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5A-4735-B57F-F79A7E77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4.9230769230769231E-2"/>
          <c:y val="1.6244314489928531E-2"/>
          <c:w val="0.89437738744195217"/>
          <c:h val="0.15960154103544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  <a:lumOff val="25000"/>
            </a:schemeClr>
          </a:solidFill>
        </a:defRPr>
      </a:pPr>
      <a:endParaRPr lang="pt-BR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6937415265841"/>
          <c:y val="0.49840703391608232"/>
          <c:w val="0.61626161233662768"/>
          <c:h val="0.47210684921694818"/>
        </c:manualLayout>
      </c:layout>
      <c:doughnutChart>
        <c:varyColors val="1"/>
        <c:ser>
          <c:idx val="0"/>
          <c:order val="0"/>
          <c:tx>
            <c:strRef>
              <c:f>'Fluxo de Caixa Anual'!$K$29</c:f>
              <c:strCache>
                <c:ptCount val="1"/>
                <c:pt idx="0">
                  <c:v>Anual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'Fluxo de Caixa Anual'!$J$30:$J$40</c:f>
              <c:strCache>
                <c:ptCount val="11"/>
                <c:pt idx="0">
                  <c:v> Jantares</c:v>
                </c:pt>
                <c:pt idx="1">
                  <c:v> Presentes</c:v>
                </c:pt>
                <c:pt idx="2">
                  <c:v> Viagem</c:v>
                </c:pt>
                <c:pt idx="3">
                  <c:v> Entretenimento</c:v>
                </c:pt>
                <c:pt idx="4">
                  <c:v> Cuidados pessoais</c:v>
                </c:pt>
                <c:pt idx="5">
                  <c:v> Compras</c:v>
                </c:pt>
                <c:pt idx="6">
                  <c:v> Caridade</c:v>
                </c:pt>
                <c:pt idx="7">
                  <c:v> Clube/Associações</c:v>
                </c:pt>
                <c:pt idx="8">
                  <c:v> Melhorias na Casa</c:v>
                </c:pt>
                <c:pt idx="9">
                  <c:v> Outros 1</c:v>
                </c:pt>
                <c:pt idx="10">
                  <c:v> Outros 2</c:v>
                </c:pt>
              </c:strCache>
            </c:strRef>
          </c:cat>
          <c:val>
            <c:numRef>
              <c:f>'Fluxo de Caixa Anual'!$K$30:$K$40</c:f>
              <c:numCache>
                <c:formatCode>"R$"\ #,##0.00</c:formatCode>
                <c:ptCount val="11"/>
                <c:pt idx="0">
                  <c:v>1200</c:v>
                </c:pt>
                <c:pt idx="1">
                  <c:v>600</c:v>
                </c:pt>
                <c:pt idx="2">
                  <c:v>2250</c:v>
                </c:pt>
                <c:pt idx="3">
                  <c:v>1200</c:v>
                </c:pt>
                <c:pt idx="4">
                  <c:v>300</c:v>
                </c:pt>
                <c:pt idx="5">
                  <c:v>2000</c:v>
                </c:pt>
                <c:pt idx="6">
                  <c:v>600</c:v>
                </c:pt>
                <c:pt idx="7">
                  <c:v>300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D-4842-9992-4177DE7A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2995451591942821E-2"/>
          <c:w val="0.99838712908977956"/>
          <c:h val="0.32812696658531848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chemeClr val="tx2">
              <a:lumMod val="75000"/>
              <a:lumOff val="25000"/>
            </a:schemeClr>
          </a:solidFill>
        </a:defRPr>
      </a:pPr>
      <a:endParaRPr lang="pt-B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6913837757087"/>
          <c:y val="0.51883982338465062"/>
          <c:w val="0.60160857281375035"/>
          <c:h val="0.46029505814697019"/>
        </c:manualLayout>
      </c:layout>
      <c:doughnutChart>
        <c:varyColors val="1"/>
        <c:ser>
          <c:idx val="0"/>
          <c:order val="0"/>
          <c:tx>
            <c:strRef>
              <c:f>'Fluxo de Caixa Anual'!$O$29</c:f>
              <c:strCache>
                <c:ptCount val="1"/>
                <c:pt idx="0">
                  <c:v>Anual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'Fluxo de Caixa Anual'!$N$30:$N$34</c:f>
              <c:strCache>
                <c:ptCount val="5"/>
                <c:pt idx="0">
                  <c:v> Reservas de Dinheiro</c:v>
                </c:pt>
                <c:pt idx="1">
                  <c:v> 401(k)/Etc</c:v>
                </c:pt>
                <c:pt idx="2">
                  <c:v> Poupança/Investimento</c:v>
                </c:pt>
                <c:pt idx="3">
                  <c:v> Outros 1</c:v>
                </c:pt>
                <c:pt idx="4">
                  <c:v> Outros 2</c:v>
                </c:pt>
              </c:strCache>
            </c:strRef>
          </c:cat>
          <c:val>
            <c:numRef>
              <c:f>'Fluxo de Caixa Anual'!$O$30:$O$34</c:f>
              <c:numCache>
                <c:formatCode>"R$"\ #,##0.00</c:formatCode>
                <c:ptCount val="5"/>
                <c:pt idx="0">
                  <c:v>5000</c:v>
                </c:pt>
                <c:pt idx="1">
                  <c:v>12000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6-4A10-A355-7FFEC821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7.4102679840179538E-3"/>
          <c:y val="9.7465886939571145E-3"/>
          <c:w val="0.98834344751492054"/>
          <c:h val="0.1713734248131264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chemeClr val="tx2">
              <a:lumMod val="75000"/>
              <a:lumOff val="25000"/>
            </a:schemeClr>
          </a:solidFill>
        </a:defRPr>
      </a:pPr>
      <a:endParaRPr lang="pt-B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ovar.net/ref/1?campaign=Controle_contas_bancarias_free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Fluxo de Caixa Mensal'!A1"/><Relationship Id="rId7" Type="http://schemas.openxmlformats.org/officeDocument/2006/relationships/chart" Target="../charts/chart3.xml"/><Relationship Id="rId2" Type="http://schemas.openxmlformats.org/officeDocument/2006/relationships/hyperlink" Target="#'Fluxo de Caixa Anual'!A1"/><Relationship Id="rId1" Type="http://schemas.openxmlformats.org/officeDocument/2006/relationships/hyperlink" Target="#Toqu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hyperlink" Target="#'Fluxo de Caixa Di&#225;ri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ovar.net/ref/1?campaign=Controle_contas_bancarias_fre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ovar.net/ref/1?campaign=Controle_contas_bancarias_fre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3</xdr:col>
      <xdr:colOff>304800</xdr:colOff>
      <xdr:row>1</xdr:row>
      <xdr:rowOff>1588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06086-D1F4-4286-BC27-F617D205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7625"/>
          <a:ext cx="2695575" cy="449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376516</xdr:colOff>
      <xdr:row>0</xdr:row>
      <xdr:rowOff>0</xdr:rowOff>
    </xdr:from>
    <xdr:to>
      <xdr:col>7</xdr:col>
      <xdr:colOff>405091</xdr:colOff>
      <xdr:row>1</xdr:row>
      <xdr:rowOff>0</xdr:rowOff>
    </xdr:to>
    <xdr:sp macro="" textlink="">
      <xdr:nvSpPr>
        <xdr:cNvPr id="2" name="Retângulo 1">
          <a:hlinkClick xmlns:r="http://schemas.openxmlformats.org/officeDocument/2006/relationships" r:id="rId1" tooltip="Clique para ver o guia de fluxo de caix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00991" y="0"/>
          <a:ext cx="86677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2">
                  <a:lumMod val="25000"/>
                  <a:lumOff val="75000"/>
                </a:schemeClr>
              </a:solidFill>
              <a:latin typeface="+mj-lt"/>
            </a:rPr>
            <a:t>GUIA</a:t>
          </a:r>
        </a:p>
      </xdr:txBody>
    </xdr:sp>
    <xdr:clientData/>
  </xdr:twoCellAnchor>
  <xdr:twoCellAnchor editAs="absolute">
    <xdr:from>
      <xdr:col>7</xdr:col>
      <xdr:colOff>462242</xdr:colOff>
      <xdr:row>0</xdr:row>
      <xdr:rowOff>0</xdr:rowOff>
    </xdr:from>
    <xdr:to>
      <xdr:col>9</xdr:col>
      <xdr:colOff>586067</xdr:colOff>
      <xdr:row>1</xdr:row>
      <xdr:rowOff>0</xdr:rowOff>
    </xdr:to>
    <xdr:sp macro="" textlink="">
      <xdr:nvSpPr>
        <xdr:cNvPr id="3" name="Retângulo 2">
          <a:hlinkClick xmlns:r="http://schemas.openxmlformats.org/officeDocument/2006/relationships" r:id="rId2" tooltip="Clique para ver o fluxo de caixa anual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24917" y="0"/>
          <a:ext cx="11049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+mj-lt"/>
            </a:rPr>
            <a:t>ANUAL</a:t>
          </a:r>
        </a:p>
      </xdr:txBody>
    </xdr:sp>
    <xdr:clientData/>
  </xdr:twoCellAnchor>
  <xdr:twoCellAnchor editAs="absolute">
    <xdr:from>
      <xdr:col>9</xdr:col>
      <xdr:colOff>643218</xdr:colOff>
      <xdr:row>0</xdr:row>
      <xdr:rowOff>0</xdr:rowOff>
    </xdr:from>
    <xdr:to>
      <xdr:col>10</xdr:col>
      <xdr:colOff>357467</xdr:colOff>
      <xdr:row>1</xdr:row>
      <xdr:rowOff>0</xdr:rowOff>
    </xdr:to>
    <xdr:sp macro="" textlink="">
      <xdr:nvSpPr>
        <xdr:cNvPr id="4" name="Retângulo 3">
          <a:hlinkClick xmlns:r="http://schemas.openxmlformats.org/officeDocument/2006/relationships" r:id="rId3" tooltip="Clique para ver o fluxo de caixa mensal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86968" y="0"/>
          <a:ext cx="1152524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2">
                  <a:lumMod val="25000"/>
                  <a:lumOff val="75000"/>
                </a:schemeClr>
              </a:solidFill>
              <a:latin typeface="+mj-lt"/>
            </a:rPr>
            <a:t>MENSAL</a:t>
          </a:r>
        </a:p>
      </xdr:txBody>
    </xdr:sp>
    <xdr:clientData/>
  </xdr:twoCellAnchor>
  <xdr:twoCellAnchor editAs="absolute">
    <xdr:from>
      <xdr:col>10</xdr:col>
      <xdr:colOff>414617</xdr:colOff>
      <xdr:row>0</xdr:row>
      <xdr:rowOff>0</xdr:rowOff>
    </xdr:from>
    <xdr:to>
      <xdr:col>11</xdr:col>
      <xdr:colOff>376517</xdr:colOff>
      <xdr:row>1</xdr:row>
      <xdr:rowOff>0</xdr:rowOff>
    </xdr:to>
    <xdr:sp macro="" textlink="">
      <xdr:nvSpPr>
        <xdr:cNvPr id="5" name="Retângulo 4">
          <a:hlinkClick xmlns:r="http://schemas.openxmlformats.org/officeDocument/2006/relationships" r:id="rId4" tooltip="Clique para ver o fluxo de caixa diário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996642" y="0"/>
          <a:ext cx="8001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2">
                  <a:lumMod val="25000"/>
                  <a:lumOff val="75000"/>
                </a:schemeClr>
              </a:solidFill>
              <a:latin typeface="+mj-lt"/>
            </a:rPr>
            <a:t>DIÁRIO</a:t>
          </a:r>
        </a:p>
      </xdr:txBody>
    </xdr:sp>
    <xdr:clientData/>
  </xdr:twoCellAnchor>
  <xdr:twoCellAnchor editAs="absolute">
    <xdr:from>
      <xdr:col>7</xdr:col>
      <xdr:colOff>437589</xdr:colOff>
      <xdr:row>0</xdr:row>
      <xdr:rowOff>1</xdr:rowOff>
    </xdr:from>
    <xdr:to>
      <xdr:col>7</xdr:col>
      <xdr:colOff>439270</xdr:colOff>
      <xdr:row>0</xdr:row>
      <xdr:rowOff>484633</xdr:rowOff>
    </xdr:to>
    <xdr:cxnSp macro="">
      <xdr:nvCxnSpPr>
        <xdr:cNvPr id="6" name="Conector Reto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6600264" y="1"/>
          <a:ext cx="1681" cy="484632"/>
        </a:xfrm>
        <a:prstGeom prst="line">
          <a:avLst/>
        </a:prstGeom>
        <a:ln w="12700">
          <a:solidFill>
            <a:schemeClr val="tx2">
              <a:lumMod val="90000"/>
              <a:lumOff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615763</xdr:colOff>
      <xdr:row>0</xdr:row>
      <xdr:rowOff>0</xdr:rowOff>
    </xdr:from>
    <xdr:to>
      <xdr:col>9</xdr:col>
      <xdr:colOff>617444</xdr:colOff>
      <xdr:row>0</xdr:row>
      <xdr:rowOff>484632</xdr:rowOff>
    </xdr:to>
    <xdr:cxnSp macro="">
      <xdr:nvCxnSpPr>
        <xdr:cNvPr id="7" name="Conector Reto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7759513" y="0"/>
          <a:ext cx="1681" cy="484632"/>
        </a:xfrm>
        <a:prstGeom prst="line">
          <a:avLst/>
        </a:prstGeom>
        <a:ln w="12700">
          <a:solidFill>
            <a:schemeClr val="tx2">
              <a:lumMod val="90000"/>
              <a:lumOff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386042</xdr:colOff>
      <xdr:row>0</xdr:row>
      <xdr:rowOff>0</xdr:rowOff>
    </xdr:from>
    <xdr:to>
      <xdr:col>10</xdr:col>
      <xdr:colOff>387723</xdr:colOff>
      <xdr:row>0</xdr:row>
      <xdr:rowOff>484632</xdr:rowOff>
    </xdr:to>
    <xdr:cxnSp macro="">
      <xdr:nvCxnSpPr>
        <xdr:cNvPr id="8" name="Conector Reto 1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8968067" y="0"/>
          <a:ext cx="1681" cy="484632"/>
        </a:xfrm>
        <a:prstGeom prst="line">
          <a:avLst/>
        </a:prstGeom>
        <a:ln w="12700">
          <a:solidFill>
            <a:schemeClr val="tx2">
              <a:lumMod val="90000"/>
              <a:lumOff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</xdr:col>
      <xdr:colOff>402851</xdr:colOff>
      <xdr:row>0</xdr:row>
      <xdr:rowOff>0</xdr:rowOff>
    </xdr:from>
    <xdr:to>
      <xdr:col>11</xdr:col>
      <xdr:colOff>404532</xdr:colOff>
      <xdr:row>0</xdr:row>
      <xdr:rowOff>484632</xdr:rowOff>
    </xdr:to>
    <xdr:cxnSp macro="">
      <xdr:nvCxnSpPr>
        <xdr:cNvPr id="9" name="Conector Reto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9823076" y="0"/>
          <a:ext cx="1681" cy="484632"/>
        </a:xfrm>
        <a:prstGeom prst="line">
          <a:avLst/>
        </a:prstGeom>
        <a:ln w="12700">
          <a:solidFill>
            <a:schemeClr val="tx2">
              <a:lumMod val="90000"/>
              <a:lumOff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352425</xdr:colOff>
      <xdr:row>0</xdr:row>
      <xdr:rowOff>0</xdr:rowOff>
    </xdr:from>
    <xdr:to>
      <xdr:col>6</xdr:col>
      <xdr:colOff>354106</xdr:colOff>
      <xdr:row>0</xdr:row>
      <xdr:rowOff>484632</xdr:rowOff>
    </xdr:to>
    <xdr:cxnSp macro="">
      <xdr:nvCxnSpPr>
        <xdr:cNvPr id="10" name="Conector Reto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 flipV="1">
          <a:off x="5676900" y="0"/>
          <a:ext cx="1681" cy="484632"/>
        </a:xfrm>
        <a:prstGeom prst="line">
          <a:avLst/>
        </a:prstGeom>
        <a:ln w="12700">
          <a:solidFill>
            <a:schemeClr val="tx2">
              <a:lumMod val="90000"/>
              <a:lumOff val="1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1</xdr:row>
      <xdr:rowOff>1</xdr:rowOff>
    </xdr:from>
    <xdr:to>
      <xdr:col>6</xdr:col>
      <xdr:colOff>476250</xdr:colOff>
      <xdr:row>2</xdr:row>
      <xdr:rowOff>57151</xdr:rowOff>
    </xdr:to>
    <xdr:sp macro="" textlink="">
      <xdr:nvSpPr>
        <xdr:cNvPr id="11" name="Arredondar Retângulo no Mesmo Canto Later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0499" y="495301"/>
          <a:ext cx="5610226" cy="457200"/>
        </a:xfrm>
        <a:prstGeom prst="round2SameRect">
          <a:avLst>
            <a:gd name="adj1" fmla="val 0"/>
            <a:gd name="adj2" fmla="val 25491"/>
          </a:avLst>
        </a:prstGeom>
        <a:solidFill>
          <a:schemeClr val="bg1"/>
        </a:solidFill>
        <a:ln w="9525">
          <a:solidFill>
            <a:schemeClr val="tx2">
              <a:lumMod val="25000"/>
              <a:lumOff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600" b="1">
              <a:solidFill>
                <a:schemeClr val="tx2">
                  <a:lumMod val="50000"/>
                  <a:lumOff val="50000"/>
                </a:schemeClr>
              </a:solidFill>
            </a:rPr>
            <a:t>Fluxo de Caixa Total</a:t>
          </a:r>
          <a:r>
            <a:rPr lang="en-US" sz="1600" b="1" baseline="0">
              <a:solidFill>
                <a:schemeClr val="tx2">
                  <a:lumMod val="50000"/>
                  <a:lumOff val="50000"/>
                </a:schemeClr>
              </a:solidFill>
            </a:rPr>
            <a:t> até a Data Atual:</a:t>
          </a:r>
          <a:endParaRPr lang="en-US" sz="1600" b="1">
            <a:solidFill>
              <a:schemeClr val="tx2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47625</xdr:colOff>
      <xdr:row>1</xdr:row>
      <xdr:rowOff>19050</xdr:rowOff>
    </xdr:from>
    <xdr:to>
      <xdr:col>6</xdr:col>
      <xdr:colOff>390524</xdr:colOff>
      <xdr:row>2</xdr:row>
      <xdr:rowOff>9525</xdr:rowOff>
    </xdr:to>
    <xdr:sp macro="" textlink="$B$2">
      <xdr:nvSpPr>
        <xdr:cNvPr id="12" name="Arredondar Retângulo no Mesmo Canto Later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657600" y="514350"/>
          <a:ext cx="2057399" cy="390525"/>
        </a:xfrm>
        <a:prstGeom prst="round2SameRect">
          <a:avLst>
            <a:gd name="adj1" fmla="val 0"/>
            <a:gd name="adj2" fmla="val 0"/>
          </a:avLst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9009FB18-8BF5-4C1B-866F-98260C311650}" type="TxLink">
            <a:rPr lang="en-US" sz="2400" b="1" i="0" u="none" strike="noStrike">
              <a:solidFill>
                <a:srgbClr val="83B6A9"/>
              </a:solidFill>
              <a:latin typeface="Calibri"/>
              <a:cs typeface="Calibri"/>
            </a:rPr>
            <a:pPr algn="r"/>
            <a:t>#NOME?</a:t>
          </a:fld>
          <a:endParaRPr lang="en-US" sz="1600">
            <a:solidFill>
              <a:schemeClr val="tx2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4</xdr:col>
      <xdr:colOff>180974</xdr:colOff>
      <xdr:row>6</xdr:row>
      <xdr:rowOff>0</xdr:rowOff>
    </xdr:from>
    <xdr:to>
      <xdr:col>7</xdr:col>
      <xdr:colOff>718184</xdr:colOff>
      <xdr:row>24</xdr:row>
      <xdr:rowOff>137160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3</xdr:col>
      <xdr:colOff>714375</xdr:colOff>
      <xdr:row>24</xdr:row>
      <xdr:rowOff>137160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11</xdr:col>
      <xdr:colOff>718185</xdr:colOff>
      <xdr:row>24</xdr:row>
      <xdr:rowOff>137160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</xdr:colOff>
      <xdr:row>6</xdr:row>
      <xdr:rowOff>0</xdr:rowOff>
    </xdr:from>
    <xdr:to>
      <xdr:col>15</xdr:col>
      <xdr:colOff>714376</xdr:colOff>
      <xdr:row>24</xdr:row>
      <xdr:rowOff>137160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</xdr:rowOff>
    </xdr:from>
    <xdr:to>
      <xdr:col>3</xdr:col>
      <xdr:colOff>1857375</xdr:colOff>
      <xdr:row>2</xdr:row>
      <xdr:rowOff>0</xdr:rowOff>
    </xdr:to>
    <xdr:sp macro="" textlink="">
      <xdr:nvSpPr>
        <xdr:cNvPr id="2" name="Arredondar Retângulo no Mesmo Canto Later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495301"/>
          <a:ext cx="5124450" cy="400049"/>
        </a:xfrm>
        <a:prstGeom prst="round2SameRect">
          <a:avLst>
            <a:gd name="adj1" fmla="val 0"/>
            <a:gd name="adj2" fmla="val 25491"/>
          </a:avLst>
        </a:prstGeom>
        <a:solidFill>
          <a:schemeClr val="bg1"/>
        </a:solidFill>
        <a:ln w="9525">
          <a:solidFill>
            <a:schemeClr val="tx2">
              <a:lumMod val="25000"/>
              <a:lumOff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400" b="1">
              <a:solidFill>
                <a:schemeClr val="tx2">
                  <a:lumMod val="50000"/>
                  <a:lumOff val="50000"/>
                </a:schemeClr>
              </a:solidFill>
            </a:rPr>
            <a:t>Total Geral de Dinheiro Disponível</a:t>
          </a:r>
          <a:r>
            <a:rPr lang="en-US" sz="1400" b="1" baseline="0">
              <a:solidFill>
                <a:schemeClr val="tx2">
                  <a:lumMod val="50000"/>
                  <a:lumOff val="50000"/>
                </a:schemeClr>
              </a:solidFill>
            </a:rPr>
            <a:t>:</a:t>
          </a:r>
          <a:endParaRPr lang="en-US" sz="1400" b="1">
            <a:solidFill>
              <a:schemeClr val="tx2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absolute">
    <xdr:from>
      <xdr:col>2</xdr:col>
      <xdr:colOff>1466850</xdr:colOff>
      <xdr:row>1</xdr:row>
      <xdr:rowOff>19050</xdr:rowOff>
    </xdr:from>
    <xdr:to>
      <xdr:col>3</xdr:col>
      <xdr:colOff>1809750</xdr:colOff>
      <xdr:row>1</xdr:row>
      <xdr:rowOff>333375</xdr:rowOff>
    </xdr:to>
    <xdr:sp macro="" textlink="$B$2">
      <xdr:nvSpPr>
        <xdr:cNvPr id="3" name="Arredondar Retângulo no Mesmo Canto Later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048000" y="514350"/>
          <a:ext cx="2028825" cy="314325"/>
        </a:xfrm>
        <a:prstGeom prst="round2SameRect">
          <a:avLst>
            <a:gd name="adj1" fmla="val 0"/>
            <a:gd name="adj2" fmla="val 0"/>
          </a:avLst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9009FB18-8BF5-4C1B-866F-98260C311650}" type="TxLink">
            <a:rPr lang="en-US" sz="2000" b="1" i="0" u="none" strike="noStrike">
              <a:solidFill>
                <a:srgbClr val="83B6A9"/>
              </a:solidFill>
              <a:latin typeface="Calibri"/>
              <a:cs typeface="Calibri"/>
            </a:rPr>
            <a:pPr algn="r"/>
            <a:t>R$ 250,00</a:t>
          </a:fld>
          <a:endParaRPr lang="en-US" sz="1400">
            <a:solidFill>
              <a:schemeClr val="tx2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2533650</xdr:colOff>
      <xdr:row>0</xdr:row>
      <xdr:rowOff>28575</xdr:rowOff>
    </xdr:from>
    <xdr:to>
      <xdr:col>5</xdr:col>
      <xdr:colOff>990600</xdr:colOff>
      <xdr:row>0</xdr:row>
      <xdr:rowOff>477838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FBA298-5D40-4723-9DB3-F8C62E9E3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28575"/>
          <a:ext cx="2695575" cy="449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12</xdr:row>
      <xdr:rowOff>133350</xdr:rowOff>
    </xdr:from>
    <xdr:to>
      <xdr:col>13</xdr:col>
      <xdr:colOff>47625</xdr:colOff>
      <xdr:row>14</xdr:row>
      <xdr:rowOff>153988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02428-0A1C-4CA0-A00C-4567D30F1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562225"/>
          <a:ext cx="2695575" cy="4492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ela10" displayName="Tabela10" ref="F13:F16" totalsRowShown="0" headerRowDxfId="41" headerRowCellStyle="Normal 2" dataCellStyle="Normal 2">
  <autoFilter ref="F13:F16" xr:uid="{00000000-0009-0000-0100-00000A000000}"/>
  <tableColumns count="1">
    <tableColumn id="1" xr3:uid="{00000000-0010-0000-0000-000001000000}" name="Nomes das Contas a Gerenciar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Renda" displayName="tblRenda" ref="B29:D36" totalsRowCount="1">
  <tableColumns count="3">
    <tableColumn id="1" xr3:uid="{00000000-0010-0000-0100-000001000000}" name="Renda" totalsRowLabel="Total" dataDxfId="40" totalsRowDxfId="39"/>
    <tableColumn id="2" xr3:uid="{00000000-0010-0000-0100-000002000000}" name="Anual " totalsRowFunction="sum" dataDxfId="38" totalsRowDxfId="37"/>
    <tableColumn id="3" xr3:uid="{00000000-0010-0000-0100-000003000000}" name="Mensal " totalsRowFunction="sum" dataDxfId="36" totalsRowDxfId="35">
      <calculatedColumnFormula>tblRenda[[#This Row],[Anual ]]/12</calculatedColumnFormula>
    </tableColumn>
  </tableColumns>
  <tableStyleInfo name="Personal Cash Flow Statement" showFirstColumn="1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Despesas" displayName="tblDespesas" ref="F29:H48" totalsRowCount="1">
  <tableColumns count="3">
    <tableColumn id="1" xr3:uid="{00000000-0010-0000-0200-000001000000}" name="Despesas" totalsRowLabel="Total" dataDxfId="34" totalsRowDxfId="33"/>
    <tableColumn id="2" xr3:uid="{00000000-0010-0000-0200-000002000000}" name="Anual " totalsRowFunction="sum" dataDxfId="32" totalsRowDxfId="31"/>
    <tableColumn id="3" xr3:uid="{00000000-0010-0000-0200-000003000000}" name="Mensal " totalsRowFunction="sum" dataDxfId="30" totalsRowDxfId="29">
      <calculatedColumnFormula>tblDespesas[[#This Row],[Anual ]]/12</calculatedColumnFormula>
    </tableColumn>
  </tableColumns>
  <tableStyleInfo name="Personal Cash Flow Statement" showFirstColumn="1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blDiscricionário" displayName="tblDiscricionário" ref="J29:L41" totalsRowCount="1">
  <tableColumns count="3">
    <tableColumn id="1" xr3:uid="{00000000-0010-0000-0300-000001000000}" name="Despesas Excedentes" totalsRowLabel="Total" dataDxfId="28" totalsRowDxfId="27"/>
    <tableColumn id="2" xr3:uid="{00000000-0010-0000-0300-000002000000}" name="Anual " totalsRowFunction="sum" dataDxfId="26" totalsRowDxfId="25"/>
    <tableColumn id="3" xr3:uid="{00000000-0010-0000-0300-000003000000}" name="Mensal " totalsRowFunction="sum" dataDxfId="24" totalsRowDxfId="23">
      <calculatedColumnFormula>tblDiscricionário[[#This Row],[Anual ]]/12</calculatedColumnFormula>
    </tableColumn>
  </tableColumns>
  <tableStyleInfo name="Personal Cash Flow Statement" showFirstColumn="1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blEconomia" displayName="tblEconomia" ref="N29:P35" totalsRowCount="1">
  <tableColumns count="3">
    <tableColumn id="1" xr3:uid="{00000000-0010-0000-0400-000001000000}" name="Poupança" totalsRowLabel="Total" dataDxfId="22" totalsRowDxfId="21"/>
    <tableColumn id="2" xr3:uid="{00000000-0010-0000-0400-000002000000}" name="Anual " totalsRowFunction="sum" dataDxfId="20" totalsRowDxfId="19"/>
    <tableColumn id="3" xr3:uid="{00000000-0010-0000-0400-000003000000}" name="Mensal " totalsRowFunction="sum" dataDxfId="18" totalsRowDxfId="17">
      <calculatedColumnFormula>tblEconomia[[#This Row],[Anual ]]/12</calculatedColumnFormula>
    </tableColumn>
  </tableColumns>
  <tableStyleInfo name="Personal Cash Flow Statement" showFirstColumn="1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Movimento" displayName="Movimento" ref="B10:I101" totalsRowCount="1" headerRowDxfId="16" totalsRowBorderDxfId="15" headerRowCellStyle="Normal 2" dataCellStyle="Normal 2">
  <autoFilter ref="B10:I100" xr:uid="{00000000-0009-0000-0100-000007000000}"/>
  <tableColumns count="8">
    <tableColumn id="1" xr3:uid="{00000000-0010-0000-0500-000001000000}" name="Data" totalsRowLabel="Total" dataDxfId="14" totalsRowDxfId="13"/>
    <tableColumn id="9" xr3:uid="{00000000-0010-0000-0500-000009000000}" name="Conta" dataDxfId="12" totalsRowDxfId="11" dataCellStyle="Normal 2"/>
    <tableColumn id="4" xr3:uid="{00000000-0010-0000-0500-000004000000}" name="Descrição" dataDxfId="10" totalsRowDxfId="9" dataCellStyle="Normal 2"/>
    <tableColumn id="5" xr3:uid="{00000000-0010-0000-0500-000005000000}" name="Orçado" totalsRowFunction="sum" dataDxfId="8" totalsRowDxfId="7" dataCellStyle="Normal 2"/>
    <tableColumn id="6" xr3:uid="{00000000-0010-0000-0500-000006000000}" name="Realizado" totalsRowFunction="sum" dataDxfId="6" totalsRowDxfId="5" dataCellStyle="Normal 2"/>
    <tableColumn id="3" xr3:uid="{00000000-0010-0000-0500-000003000000}" name="Mês" dataDxfId="4" totalsRowDxfId="3" dataCellStyle="Normal 2">
      <calculatedColumnFormula>IF(B11="","",TEXT(B11,"MMMM"))</calculatedColumnFormula>
    </tableColumn>
    <tableColumn id="2" xr3:uid="{00000000-0010-0000-0500-000002000000}" name="Ano" totalsRowDxfId="2" dataCellStyle="Normal 2">
      <calculatedColumnFormula>IF(B11="","",TEXT(B11,"AAAA"))</calculatedColumnFormula>
    </tableColumn>
    <tableColumn id="8" xr3:uid="{00000000-0010-0000-0500-000008000000}" name="Tipo" dataDxfId="1" totalsRowDxfId="0" dataCellStyle="Normal 2">
      <calculatedColumnFormula>IF(Movimento[[#This Row],[Realizado]]="","",IF(Movimento[[#This Row],[Realizado]]&gt;0,"Entrada","Saída"))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inovar.net/sugestoes/" TargetMode="External"/><Relationship Id="rId2" Type="http://schemas.openxmlformats.org/officeDocument/2006/relationships/hyperlink" Target="http://www.inovar.net/" TargetMode="External"/><Relationship Id="rId1" Type="http://schemas.openxmlformats.org/officeDocument/2006/relationships/hyperlink" Target="mailto:atendimento@inovar.net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249977111117893"/>
    <pageSetUpPr autoPageBreaks="0"/>
  </sheetPr>
  <dimension ref="B1:F16"/>
  <sheetViews>
    <sheetView showGridLines="0" showRowColHeaders="0" workbookViewId="0">
      <selection activeCell="I5" sqref="I5"/>
    </sheetView>
  </sheetViews>
  <sheetFormatPr defaultRowHeight="12.75" x14ac:dyDescent="0.25"/>
  <cols>
    <col min="1" max="1" width="10" style="4" customWidth="1"/>
    <col min="2" max="2" width="34" style="4" customWidth="1"/>
    <col min="3" max="3" width="3.5703125" style="4" customWidth="1"/>
    <col min="4" max="4" width="34" style="4" customWidth="1"/>
    <col min="5" max="5" width="3.5703125" style="4" customWidth="1"/>
    <col min="6" max="6" width="34" style="4" customWidth="1"/>
    <col min="7" max="10" width="9.140625" style="4"/>
    <col min="11" max="11" width="1.7109375" style="4" customWidth="1"/>
    <col min="12" max="16384" width="9.140625" style="4"/>
  </cols>
  <sheetData>
    <row r="1" spans="2:6" s="2" customFormat="1" ht="39" customHeight="1" x14ac:dyDescent="0.25">
      <c r="D1" s="94"/>
      <c r="E1" s="95" t="s">
        <v>104</v>
      </c>
      <c r="F1" s="93" t="str">
        <f>Créditos!M17</f>
        <v>1.2.0</v>
      </c>
    </row>
    <row r="4" spans="2:6" ht="45" x14ac:dyDescent="0.6">
      <c r="B4" s="7" t="s">
        <v>56</v>
      </c>
    </row>
    <row r="5" spans="2:6" ht="30" customHeight="1" x14ac:dyDescent="0.25">
      <c r="B5" s="97" t="s">
        <v>62</v>
      </c>
      <c r="C5" s="97"/>
      <c r="D5" s="97"/>
      <c r="E5" s="97"/>
      <c r="F5" s="97"/>
    </row>
    <row r="6" spans="2:6" ht="30" customHeight="1" x14ac:dyDescent="0.25">
      <c r="B6" s="97"/>
      <c r="C6" s="97"/>
      <c r="D6" s="97"/>
      <c r="E6" s="97"/>
      <c r="F6" s="97"/>
    </row>
    <row r="7" spans="2:6" ht="13.5" thickBot="1" x14ac:dyDescent="0.3">
      <c r="B7" s="8"/>
      <c r="C7" s="8"/>
      <c r="D7" s="8"/>
      <c r="E7" s="8"/>
      <c r="F7" s="8"/>
    </row>
    <row r="8" spans="2:6" x14ac:dyDescent="0.25">
      <c r="F8" s="63"/>
    </row>
    <row r="9" spans="2:6" ht="33.75" customHeight="1" x14ac:dyDescent="0.25">
      <c r="B9" s="9" t="s">
        <v>63</v>
      </c>
      <c r="D9" s="10" t="s">
        <v>65</v>
      </c>
      <c r="F9" s="11" t="s">
        <v>66</v>
      </c>
    </row>
    <row r="10" spans="2:6" ht="9.75" customHeight="1" x14ac:dyDescent="0.25">
      <c r="B10" s="12"/>
      <c r="D10" s="13"/>
      <c r="F10" s="14"/>
    </row>
    <row r="11" spans="2:6" ht="120.75" customHeight="1" x14ac:dyDescent="0.25">
      <c r="B11" s="59" t="s">
        <v>64</v>
      </c>
      <c r="D11" s="15" t="s">
        <v>74</v>
      </c>
      <c r="F11" s="16" t="s">
        <v>67</v>
      </c>
    </row>
    <row r="13" spans="2:6" ht="14.25" x14ac:dyDescent="0.2">
      <c r="F13" s="49" t="s">
        <v>58</v>
      </c>
    </row>
    <row r="14" spans="2:6" ht="15" x14ac:dyDescent="0.25">
      <c r="F14" s="16" t="s">
        <v>59</v>
      </c>
    </row>
    <row r="15" spans="2:6" ht="15" x14ac:dyDescent="0.25">
      <c r="F15" s="16" t="s">
        <v>60</v>
      </c>
    </row>
    <row r="16" spans="2:6" ht="15" x14ac:dyDescent="0.25">
      <c r="F16" s="16" t="s">
        <v>61</v>
      </c>
    </row>
  </sheetData>
  <mergeCells count="1">
    <mergeCell ref="B5:F6"/>
  </mergeCells>
  <pageMargins left="0.4" right="0.4" top="0.4" bottom="0.4" header="0.5" footer="0.5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P49"/>
  <sheetViews>
    <sheetView showGridLines="0" workbookViewId="0"/>
  </sheetViews>
  <sheetFormatPr defaultRowHeight="16.5" customHeight="1" x14ac:dyDescent="0.25"/>
  <cols>
    <col min="1" max="1" width="2.7109375" style="4" customWidth="1"/>
    <col min="2" max="2" width="21.5703125" style="4" customWidth="1"/>
    <col min="3" max="3" width="14.140625" style="4" bestFit="1" customWidth="1"/>
    <col min="4" max="4" width="13" style="4" bestFit="1" customWidth="1"/>
    <col min="5" max="5" width="2.7109375" style="4" customWidth="1"/>
    <col min="6" max="6" width="25.7109375" style="4" customWidth="1"/>
    <col min="7" max="7" width="12.5703125" style="4" customWidth="1"/>
    <col min="8" max="8" width="12" style="4" bestFit="1" customWidth="1"/>
    <col min="9" max="9" width="2.7109375" style="4" customWidth="1"/>
    <col min="10" max="10" width="21.5703125" style="4" customWidth="1"/>
    <col min="11" max="11" width="12.5703125" style="4" customWidth="1"/>
    <col min="12" max="12" width="12" style="4" bestFit="1" customWidth="1"/>
    <col min="13" max="13" width="2.7109375" style="4" customWidth="1"/>
    <col min="14" max="14" width="22.7109375" style="4" customWidth="1"/>
    <col min="15" max="15" width="12.5703125" style="4" customWidth="1"/>
    <col min="16" max="16" width="12" style="4" bestFit="1" customWidth="1"/>
    <col min="17" max="17" width="2.7109375" style="4" customWidth="1"/>
    <col min="18" max="16384" width="9.140625" style="4"/>
  </cols>
  <sheetData>
    <row r="1" spans="2:16" s="2" customFormat="1" ht="39" customHeight="1" x14ac:dyDescent="0.25">
      <c r="B1" s="1" t="s">
        <v>0</v>
      </c>
    </row>
    <row r="2" spans="2:16" ht="31.5" customHeight="1" x14ac:dyDescent="0.25">
      <c r="B2" s="98" t="e">
        <f>FluxodeCaixaAnualAcumulado</f>
        <v>#NAME?</v>
      </c>
      <c r="C2" s="98"/>
      <c r="D2" s="98"/>
      <c r="E2" s="98"/>
      <c r="F2" s="98"/>
      <c r="H2" s="99" t="s">
        <v>14</v>
      </c>
      <c r="I2" s="100"/>
      <c r="J2" s="100"/>
      <c r="K2" s="100"/>
      <c r="L2" s="100"/>
      <c r="M2" s="100"/>
      <c r="N2" s="100"/>
      <c r="O2" s="100"/>
      <c r="P2" s="100"/>
    </row>
    <row r="5" spans="2:16" ht="25.5" customHeight="1" x14ac:dyDescent="0.25">
      <c r="B5" s="17" t="s">
        <v>15</v>
      </c>
      <c r="C5" s="18"/>
      <c r="D5" s="18"/>
      <c r="F5" s="17" t="s">
        <v>16</v>
      </c>
      <c r="G5" s="18"/>
      <c r="H5" s="18"/>
      <c r="J5" s="17" t="s">
        <v>17</v>
      </c>
      <c r="K5" s="18"/>
      <c r="L5" s="18"/>
      <c r="N5" s="17" t="s">
        <v>18</v>
      </c>
      <c r="O5" s="18"/>
      <c r="P5" s="18"/>
    </row>
    <row r="6" spans="2:16" ht="16.5" customHeight="1" x14ac:dyDescent="0.25">
      <c r="B6" s="19" t="s">
        <v>19</v>
      </c>
      <c r="C6" s="101">
        <f>tblRenda[[#Totals],[Anual ]]</f>
        <v>125000</v>
      </c>
      <c r="D6" s="101"/>
      <c r="F6" s="19" t="s">
        <v>19</v>
      </c>
      <c r="G6" s="101">
        <f>tblDespesas[[#Totals],[Anual ]]</f>
        <v>49000</v>
      </c>
      <c r="H6" s="101"/>
      <c r="J6" s="19" t="s">
        <v>19</v>
      </c>
      <c r="K6" s="101">
        <f>tblDiscricionário[[#Totals],[Anual ]]</f>
        <v>13250</v>
      </c>
      <c r="L6" s="101"/>
      <c r="N6" s="20" t="s">
        <v>19</v>
      </c>
      <c r="O6" s="101">
        <f>tblEconomia[[#Totals],[Anual ]]</f>
        <v>23000</v>
      </c>
      <c r="P6" s="101"/>
    </row>
    <row r="7" spans="2:16" ht="16.5" customHeight="1" x14ac:dyDescent="0.25">
      <c r="B7" s="21"/>
      <c r="C7" s="21"/>
      <c r="D7" s="21"/>
      <c r="F7" s="21"/>
      <c r="G7" s="21"/>
      <c r="H7" s="21"/>
      <c r="J7" s="21"/>
      <c r="K7" s="21"/>
      <c r="L7" s="21"/>
      <c r="N7" s="21"/>
      <c r="O7" s="21"/>
      <c r="P7" s="21"/>
    </row>
    <row r="8" spans="2:16" ht="16.5" customHeight="1" x14ac:dyDescent="0.25">
      <c r="B8" s="21"/>
      <c r="C8" s="21"/>
      <c r="D8" s="21"/>
      <c r="F8" s="21"/>
      <c r="G8" s="21"/>
      <c r="H8" s="21"/>
      <c r="J8" s="21"/>
      <c r="K8" s="21"/>
      <c r="L8" s="21"/>
      <c r="N8" s="21"/>
      <c r="O8" s="21"/>
      <c r="P8" s="21"/>
    </row>
    <row r="9" spans="2:16" ht="16.5" customHeight="1" x14ac:dyDescent="0.25">
      <c r="B9" s="21"/>
      <c r="C9" s="21"/>
      <c r="D9" s="21"/>
      <c r="F9" s="21"/>
      <c r="G9" s="21"/>
      <c r="H9" s="21"/>
      <c r="J9" s="21"/>
      <c r="K9" s="21"/>
      <c r="L9" s="21"/>
      <c r="N9" s="21"/>
      <c r="O9" s="21"/>
      <c r="P9" s="21"/>
    </row>
    <row r="10" spans="2:16" ht="16.5" customHeight="1" x14ac:dyDescent="0.25">
      <c r="B10" s="21"/>
      <c r="C10" s="21"/>
      <c r="D10" s="21"/>
      <c r="F10" s="21"/>
      <c r="G10" s="21"/>
      <c r="H10" s="21"/>
      <c r="J10" s="21"/>
      <c r="K10" s="21"/>
      <c r="L10" s="21"/>
      <c r="N10" s="21"/>
      <c r="O10" s="21"/>
      <c r="P10" s="21"/>
    </row>
    <row r="11" spans="2:16" ht="16.5" customHeight="1" x14ac:dyDescent="0.25">
      <c r="B11" s="21"/>
      <c r="C11" s="21"/>
      <c r="D11" s="21"/>
      <c r="F11" s="21"/>
      <c r="G11" s="21"/>
      <c r="H11" s="21"/>
      <c r="J11" s="21"/>
      <c r="K11" s="21"/>
      <c r="L11" s="21"/>
      <c r="N11" s="21"/>
      <c r="O11" s="21"/>
      <c r="P11" s="21"/>
    </row>
    <row r="12" spans="2:16" ht="16.5" customHeight="1" x14ac:dyDescent="0.25">
      <c r="B12" s="21"/>
      <c r="C12" s="21"/>
      <c r="D12" s="21"/>
      <c r="F12" s="21"/>
      <c r="G12" s="21"/>
      <c r="H12" s="21"/>
      <c r="J12" s="21"/>
      <c r="K12" s="21"/>
      <c r="L12" s="21"/>
      <c r="N12" s="21"/>
      <c r="O12" s="21"/>
      <c r="P12" s="21"/>
    </row>
    <row r="13" spans="2:16" ht="16.5" customHeight="1" x14ac:dyDescent="0.25">
      <c r="B13" s="21"/>
      <c r="C13" s="21"/>
      <c r="D13" s="21"/>
      <c r="F13" s="21"/>
      <c r="G13" s="21"/>
      <c r="H13" s="21"/>
      <c r="J13" s="21"/>
      <c r="K13" s="21"/>
      <c r="L13" s="21"/>
      <c r="N13" s="21"/>
      <c r="O13" s="21"/>
      <c r="P13" s="21"/>
    </row>
    <row r="14" spans="2:16" ht="16.5" customHeight="1" x14ac:dyDescent="0.25">
      <c r="B14" s="21"/>
      <c r="C14" s="21"/>
      <c r="D14" s="21"/>
      <c r="F14" s="21"/>
      <c r="G14" s="21"/>
      <c r="H14" s="21"/>
      <c r="J14" s="21"/>
      <c r="K14" s="21"/>
      <c r="L14" s="21"/>
      <c r="N14" s="21"/>
      <c r="O14" s="21"/>
      <c r="P14" s="21"/>
    </row>
    <row r="15" spans="2:16" ht="16.5" customHeight="1" x14ac:dyDescent="0.25">
      <c r="B15" s="21"/>
      <c r="C15" s="21"/>
      <c r="D15" s="21"/>
      <c r="F15" s="21"/>
      <c r="G15" s="21"/>
      <c r="H15" s="21"/>
      <c r="J15" s="21"/>
      <c r="K15" s="21"/>
      <c r="L15" s="21"/>
      <c r="N15" s="21"/>
      <c r="O15" s="21"/>
      <c r="P15" s="21"/>
    </row>
    <row r="16" spans="2:16" ht="16.5" customHeight="1" x14ac:dyDescent="0.25">
      <c r="B16" s="21"/>
      <c r="C16" s="21"/>
      <c r="D16" s="21"/>
      <c r="F16" s="21"/>
      <c r="G16" s="21"/>
      <c r="H16" s="21"/>
      <c r="J16" s="21"/>
      <c r="K16" s="21"/>
      <c r="L16" s="21"/>
      <c r="N16" s="21"/>
      <c r="O16" s="21"/>
      <c r="P16" s="21"/>
    </row>
    <row r="17" spans="2:16" ht="16.5" customHeight="1" x14ac:dyDescent="0.2">
      <c r="B17" s="102"/>
      <c r="C17" s="102"/>
      <c r="D17" s="102"/>
      <c r="F17" s="21"/>
      <c r="G17" s="21"/>
      <c r="H17" s="21"/>
      <c r="J17" s="21"/>
      <c r="K17" s="21"/>
      <c r="L17" s="21"/>
      <c r="N17" s="21"/>
      <c r="O17" s="21"/>
      <c r="P17" s="21"/>
    </row>
    <row r="18" spans="2:16" ht="16.5" customHeight="1" x14ac:dyDescent="0.25">
      <c r="B18" s="21"/>
      <c r="C18" s="21"/>
      <c r="D18" s="21"/>
      <c r="F18" s="21"/>
      <c r="G18" s="21"/>
      <c r="H18" s="21"/>
      <c r="J18" s="21"/>
      <c r="K18" s="21"/>
      <c r="L18" s="21"/>
      <c r="N18" s="21"/>
      <c r="O18" s="21"/>
      <c r="P18" s="21"/>
    </row>
    <row r="19" spans="2:16" ht="16.5" customHeight="1" x14ac:dyDescent="0.25">
      <c r="B19" s="21"/>
      <c r="C19" s="21"/>
      <c r="D19" s="21"/>
      <c r="F19" s="21"/>
      <c r="G19" s="21"/>
      <c r="H19" s="21"/>
      <c r="J19" s="21"/>
      <c r="K19" s="21"/>
      <c r="L19" s="21"/>
      <c r="N19" s="21"/>
      <c r="O19" s="21"/>
      <c r="P19" s="21"/>
    </row>
    <row r="20" spans="2:16" ht="16.5" customHeight="1" x14ac:dyDescent="0.25">
      <c r="B20" s="21"/>
      <c r="C20" s="21"/>
      <c r="D20" s="21"/>
      <c r="F20" s="21"/>
      <c r="G20" s="21"/>
      <c r="H20" s="21"/>
      <c r="J20" s="21"/>
      <c r="K20" s="21"/>
      <c r="L20" s="21"/>
      <c r="N20" s="21"/>
      <c r="O20" s="21"/>
      <c r="P20" s="21"/>
    </row>
    <row r="21" spans="2:16" ht="16.5" customHeight="1" x14ac:dyDescent="0.25">
      <c r="B21" s="21"/>
      <c r="C21" s="21"/>
      <c r="D21" s="21"/>
      <c r="F21" s="21"/>
      <c r="G21" s="21"/>
      <c r="H21" s="21"/>
      <c r="J21" s="21"/>
      <c r="K21" s="21"/>
      <c r="L21" s="21"/>
      <c r="N21" s="21"/>
      <c r="O21" s="21"/>
      <c r="P21" s="21"/>
    </row>
    <row r="22" spans="2:16" ht="16.5" customHeight="1" x14ac:dyDescent="0.25">
      <c r="B22" s="21"/>
      <c r="C22" s="21"/>
      <c r="D22" s="21"/>
      <c r="F22" s="21"/>
      <c r="G22" s="21"/>
      <c r="H22" s="21"/>
      <c r="J22" s="21"/>
      <c r="K22" s="21"/>
      <c r="L22" s="21"/>
      <c r="N22" s="21"/>
      <c r="O22" s="21"/>
      <c r="P22" s="21"/>
    </row>
    <row r="23" spans="2:16" ht="16.5" customHeight="1" x14ac:dyDescent="0.25">
      <c r="B23" s="21"/>
      <c r="C23" s="21"/>
      <c r="D23" s="21"/>
      <c r="F23" s="21"/>
      <c r="G23" s="21"/>
      <c r="H23" s="21"/>
      <c r="J23" s="21"/>
      <c r="K23" s="21"/>
      <c r="L23" s="21"/>
      <c r="N23" s="21"/>
      <c r="O23" s="21"/>
      <c r="P23" s="21"/>
    </row>
    <row r="24" spans="2:16" ht="16.5" customHeight="1" x14ac:dyDescent="0.25">
      <c r="B24" s="21"/>
      <c r="C24" s="21"/>
      <c r="D24" s="21"/>
      <c r="F24" s="21"/>
      <c r="G24" s="21"/>
      <c r="H24" s="21"/>
      <c r="J24" s="21"/>
      <c r="K24" s="21"/>
      <c r="L24" s="21"/>
      <c r="N24" s="21"/>
      <c r="O24" s="21"/>
      <c r="P24" s="21"/>
    </row>
    <row r="25" spans="2:16" ht="16.5" customHeight="1" x14ac:dyDescent="0.25">
      <c r="B25" s="21"/>
      <c r="C25" s="21"/>
      <c r="D25" s="21"/>
      <c r="F25" s="21"/>
      <c r="G25" s="21"/>
      <c r="H25" s="21"/>
      <c r="J25" s="21"/>
      <c r="K25" s="21"/>
      <c r="L25" s="21"/>
      <c r="N25" s="21"/>
      <c r="O25" s="21"/>
      <c r="P25" s="21"/>
    </row>
    <row r="26" spans="2:16" ht="16.5" customHeight="1" x14ac:dyDescent="0.25">
      <c r="B26" s="19" t="s">
        <v>20</v>
      </c>
      <c r="C26" s="101">
        <f>tblRenda[[#Totals],[Mensal ]]</f>
        <v>10416.666666666668</v>
      </c>
      <c r="D26" s="101"/>
      <c r="F26" s="19" t="s">
        <v>20</v>
      </c>
      <c r="G26" s="101">
        <f>tblDespesas[[#Totals],[Mensal ]]</f>
        <v>4083.333333333333</v>
      </c>
      <c r="H26" s="101"/>
      <c r="J26" s="19" t="s">
        <v>20</v>
      </c>
      <c r="K26" s="101">
        <f>tblDiscricionário[[#Totals],[Mensal ]]</f>
        <v>1104.1666666666665</v>
      </c>
      <c r="L26" s="101"/>
      <c r="N26" s="22" t="s">
        <v>20</v>
      </c>
      <c r="O26" s="101">
        <f>tblEconomia[[#Totals],[Mensal ]]</f>
        <v>1916.6666666666667</v>
      </c>
      <c r="P26" s="101"/>
    </row>
    <row r="27" spans="2:16" ht="16.5" customHeight="1" x14ac:dyDescent="0.25">
      <c r="B27" s="23"/>
      <c r="C27" s="24"/>
      <c r="D27" s="24"/>
      <c r="E27" s="25"/>
      <c r="F27" s="23"/>
      <c r="G27" s="24"/>
      <c r="H27" s="24"/>
      <c r="I27" s="25"/>
      <c r="J27" s="23"/>
      <c r="K27" s="24"/>
      <c r="L27" s="24"/>
      <c r="N27" s="22"/>
      <c r="O27" s="26"/>
      <c r="P27" s="26"/>
    </row>
    <row r="29" spans="2:16" ht="16.5" customHeight="1" x14ac:dyDescent="0.2">
      <c r="B29" s="27" t="s">
        <v>2</v>
      </c>
      <c r="C29" s="28" t="s">
        <v>1</v>
      </c>
      <c r="D29" s="28" t="s">
        <v>21</v>
      </c>
      <c r="F29" s="27" t="s">
        <v>3</v>
      </c>
      <c r="G29" s="28" t="s">
        <v>1</v>
      </c>
      <c r="H29" s="28" t="s">
        <v>21</v>
      </c>
      <c r="J29" s="27" t="s">
        <v>22</v>
      </c>
      <c r="K29" s="28" t="s">
        <v>1</v>
      </c>
      <c r="L29" s="28" t="s">
        <v>21</v>
      </c>
      <c r="N29" s="27" t="s">
        <v>4</v>
      </c>
      <c r="O29" s="28" t="s">
        <v>1</v>
      </c>
      <c r="P29" s="28" t="s">
        <v>21</v>
      </c>
    </row>
    <row r="30" spans="2:16" ht="16.5" customHeight="1" x14ac:dyDescent="0.25">
      <c r="B30" s="29" t="s">
        <v>7</v>
      </c>
      <c r="C30" s="30">
        <v>90000</v>
      </c>
      <c r="D30" s="30">
        <f>tblRenda[[#This Row],[Anual ]]/12</f>
        <v>7500</v>
      </c>
      <c r="F30" s="29" t="s">
        <v>23</v>
      </c>
      <c r="G30" s="30">
        <v>15000</v>
      </c>
      <c r="H30" s="30">
        <f>tblDespesas[[#This Row],[Anual ]]/12</f>
        <v>1250</v>
      </c>
      <c r="J30" s="29" t="s">
        <v>24</v>
      </c>
      <c r="K30" s="30">
        <v>1200</v>
      </c>
      <c r="L30" s="30">
        <f>tblDiscricionário[[#This Row],[Anual ]]/12</f>
        <v>100</v>
      </c>
      <c r="N30" s="29" t="s">
        <v>25</v>
      </c>
      <c r="O30" s="30">
        <v>5000</v>
      </c>
      <c r="P30" s="30">
        <f>tblEconomia[[#This Row],[Anual ]]/12</f>
        <v>416.66666666666669</v>
      </c>
    </row>
    <row r="31" spans="2:16" ht="16.5" customHeight="1" x14ac:dyDescent="0.25">
      <c r="B31" s="29" t="s">
        <v>8</v>
      </c>
      <c r="C31" s="30">
        <v>5000</v>
      </c>
      <c r="D31" s="30">
        <f>tblRenda[[#This Row],[Anual ]]/12</f>
        <v>416.66666666666669</v>
      </c>
      <c r="F31" s="29" t="s">
        <v>26</v>
      </c>
      <c r="G31" s="30">
        <v>2500</v>
      </c>
      <c r="H31" s="30">
        <f>tblDespesas[[#This Row],[Anual ]]/12</f>
        <v>208.33333333333334</v>
      </c>
      <c r="J31" s="29" t="s">
        <v>12</v>
      </c>
      <c r="K31" s="30">
        <v>600</v>
      </c>
      <c r="L31" s="30">
        <f>tblDiscricionário[[#This Row],[Anual ]]/12</f>
        <v>50</v>
      </c>
      <c r="N31" s="29" t="s">
        <v>27</v>
      </c>
      <c r="O31" s="30">
        <v>12000</v>
      </c>
      <c r="P31" s="30">
        <f>tblEconomia[[#This Row],[Anual ]]/12</f>
        <v>1000</v>
      </c>
    </row>
    <row r="32" spans="2:16" ht="16.5" customHeight="1" x14ac:dyDescent="0.25">
      <c r="B32" s="29" t="s">
        <v>9</v>
      </c>
      <c r="C32" s="30">
        <v>30000</v>
      </c>
      <c r="D32" s="30">
        <f>tblRenda[[#This Row],[Anual ]]/12</f>
        <v>2500</v>
      </c>
      <c r="F32" s="29" t="s">
        <v>28</v>
      </c>
      <c r="G32" s="30">
        <v>200</v>
      </c>
      <c r="H32" s="30">
        <f>tblDespesas[[#This Row],[Anual ]]/12</f>
        <v>16.666666666666668</v>
      </c>
      <c r="J32" s="29" t="s">
        <v>29</v>
      </c>
      <c r="K32" s="30">
        <v>2250</v>
      </c>
      <c r="L32" s="30">
        <f>tblDiscricionário[[#This Row],[Anual ]]/12</f>
        <v>187.5</v>
      </c>
      <c r="N32" s="29" t="s">
        <v>30</v>
      </c>
      <c r="O32" s="30">
        <v>6000</v>
      </c>
      <c r="P32" s="30">
        <f>tblEconomia[[#This Row],[Anual ]]/12</f>
        <v>500</v>
      </c>
    </row>
    <row r="33" spans="2:16" ht="16.5" customHeight="1" x14ac:dyDescent="0.25">
      <c r="B33" s="29" t="s">
        <v>31</v>
      </c>
      <c r="C33" s="30"/>
      <c r="D33" s="30">
        <f>tblRenda[[#This Row],[Anual ]]/12</f>
        <v>0</v>
      </c>
      <c r="F33" s="29" t="s">
        <v>32</v>
      </c>
      <c r="G33" s="30">
        <v>4000</v>
      </c>
      <c r="H33" s="30">
        <f>tblDespesas[[#This Row],[Anual ]]/12</f>
        <v>333.33333333333331</v>
      </c>
      <c r="J33" s="29" t="s">
        <v>33</v>
      </c>
      <c r="K33" s="30">
        <v>1200</v>
      </c>
      <c r="L33" s="30">
        <f>tblDiscricionário[[#This Row],[Anual ]]/12</f>
        <v>100</v>
      </c>
      <c r="N33" s="29" t="s">
        <v>9</v>
      </c>
      <c r="O33" s="30"/>
      <c r="P33" s="30">
        <f>tblEconomia[[#This Row],[Anual ]]/12</f>
        <v>0</v>
      </c>
    </row>
    <row r="34" spans="2:16" ht="16.5" customHeight="1" x14ac:dyDescent="0.25">
      <c r="B34" s="29" t="s">
        <v>34</v>
      </c>
      <c r="C34" s="30"/>
      <c r="D34" s="30">
        <f>tblRenda[[#This Row],[Anual ]]/12</f>
        <v>0</v>
      </c>
      <c r="F34" s="29" t="s">
        <v>35</v>
      </c>
      <c r="G34" s="30">
        <v>15000</v>
      </c>
      <c r="H34" s="30">
        <f>tblDespesas[[#This Row],[Anual ]]/12</f>
        <v>1250</v>
      </c>
      <c r="J34" s="29" t="s">
        <v>36</v>
      </c>
      <c r="K34" s="30">
        <v>300</v>
      </c>
      <c r="L34" s="30">
        <f>tblDiscricionário[[#This Row],[Anual ]]/12</f>
        <v>25</v>
      </c>
      <c r="N34" s="29" t="s">
        <v>31</v>
      </c>
      <c r="O34" s="30"/>
      <c r="P34" s="30">
        <f>tblEconomia[[#This Row],[Anual ]]/12</f>
        <v>0</v>
      </c>
    </row>
    <row r="35" spans="2:16" ht="16.5" customHeight="1" x14ac:dyDescent="0.25">
      <c r="B35" s="29" t="s">
        <v>37</v>
      </c>
      <c r="C35" s="30"/>
      <c r="D35" s="30">
        <f>tblRenda[[#This Row],[Anual ]]/12</f>
        <v>0</v>
      </c>
      <c r="F35" s="29" t="s">
        <v>38</v>
      </c>
      <c r="G35" s="30">
        <v>250</v>
      </c>
      <c r="H35" s="30">
        <f>tblDespesas[[#This Row],[Anual ]]/12</f>
        <v>20.833333333333332</v>
      </c>
      <c r="J35" s="29" t="s">
        <v>39</v>
      </c>
      <c r="K35" s="30">
        <v>2000</v>
      </c>
      <c r="L35" s="30">
        <f>tblDiscricionário[[#This Row],[Anual ]]/12</f>
        <v>166.66666666666666</v>
      </c>
      <c r="N35" s="31" t="s">
        <v>13</v>
      </c>
      <c r="O35" s="30">
        <f>SUBTOTAL(109,tblEconomia[[Anual ]])</f>
        <v>23000</v>
      </c>
      <c r="P35" s="30">
        <f>SUBTOTAL(109,tblEconomia[[Mensal ]])</f>
        <v>1916.6666666666667</v>
      </c>
    </row>
    <row r="36" spans="2:16" ht="16.5" customHeight="1" x14ac:dyDescent="0.25">
      <c r="B36" s="31" t="s">
        <v>13</v>
      </c>
      <c r="C36" s="30">
        <f>SUBTOTAL(109,tblRenda[[Anual ]])</f>
        <v>125000</v>
      </c>
      <c r="D36" s="30">
        <f>SUBTOTAL(109,tblRenda[[Mensal ]])</f>
        <v>10416.666666666668</v>
      </c>
      <c r="F36" s="29" t="s">
        <v>40</v>
      </c>
      <c r="G36" s="30">
        <v>1200</v>
      </c>
      <c r="H36" s="30">
        <f>tblDespesas[[#This Row],[Anual ]]/12</f>
        <v>100</v>
      </c>
      <c r="J36" s="29" t="s">
        <v>41</v>
      </c>
      <c r="K36" s="30">
        <v>600</v>
      </c>
      <c r="L36" s="30">
        <f>tblDiscricionário[[#This Row],[Anual ]]/12</f>
        <v>50</v>
      </c>
      <c r="N36" s="29"/>
      <c r="O36" s="32"/>
      <c r="P36" s="32"/>
    </row>
    <row r="37" spans="2:16" ht="16.5" customHeight="1" x14ac:dyDescent="0.25">
      <c r="B37" s="29"/>
      <c r="C37" s="32"/>
      <c r="D37" s="32"/>
      <c r="F37" s="29" t="s">
        <v>42</v>
      </c>
      <c r="G37" s="30">
        <v>600</v>
      </c>
      <c r="H37" s="30">
        <f>tblDespesas[[#This Row],[Anual ]]/12</f>
        <v>50</v>
      </c>
      <c r="J37" s="29" t="s">
        <v>43</v>
      </c>
      <c r="K37" s="30">
        <v>300</v>
      </c>
      <c r="L37" s="30">
        <f>tblDiscricionário[[#This Row],[Anual ]]/12</f>
        <v>25</v>
      </c>
    </row>
    <row r="38" spans="2:16" ht="16.5" customHeight="1" x14ac:dyDescent="0.25">
      <c r="F38" s="29" t="s">
        <v>44</v>
      </c>
      <c r="G38" s="30">
        <v>600</v>
      </c>
      <c r="H38" s="30">
        <f>tblDespesas[[#This Row],[Anual ]]/12</f>
        <v>50</v>
      </c>
      <c r="J38" s="29" t="s">
        <v>45</v>
      </c>
      <c r="K38" s="30">
        <v>4800</v>
      </c>
      <c r="L38" s="30">
        <f>tblDiscricionário[[#This Row],[Anual ]]/12</f>
        <v>400</v>
      </c>
    </row>
    <row r="39" spans="2:16" ht="16.5" customHeight="1" x14ac:dyDescent="0.25">
      <c r="F39" s="29" t="s">
        <v>46</v>
      </c>
      <c r="G39" s="30">
        <v>150</v>
      </c>
      <c r="H39" s="30">
        <f>tblDespesas[[#This Row],[Anual ]]/12</f>
        <v>12.5</v>
      </c>
      <c r="J39" s="29" t="s">
        <v>9</v>
      </c>
      <c r="K39" s="30"/>
      <c r="L39" s="30">
        <f>tblDiscricionário[[#This Row],[Anual ]]/12</f>
        <v>0</v>
      </c>
    </row>
    <row r="40" spans="2:16" ht="16.5" customHeight="1" x14ac:dyDescent="0.25">
      <c r="F40" s="29" t="s">
        <v>47</v>
      </c>
      <c r="G40" s="30">
        <v>600</v>
      </c>
      <c r="H40" s="30">
        <f>tblDespesas[[#This Row],[Anual ]]/12</f>
        <v>50</v>
      </c>
      <c r="J40" s="29" t="s">
        <v>31</v>
      </c>
      <c r="K40" s="30"/>
      <c r="L40" s="30">
        <f>tblDiscricionário[[#This Row],[Anual ]]/12</f>
        <v>0</v>
      </c>
    </row>
    <row r="41" spans="2:16" ht="16.5" customHeight="1" x14ac:dyDescent="0.25">
      <c r="F41" s="29" t="s">
        <v>10</v>
      </c>
      <c r="G41" s="30">
        <v>600</v>
      </c>
      <c r="H41" s="30">
        <f>tblDespesas[[#This Row],[Anual ]]/12</f>
        <v>50</v>
      </c>
      <c r="J41" s="31" t="s">
        <v>13</v>
      </c>
      <c r="K41" s="30">
        <f>SUBTOTAL(109,tblDiscricionário[[Anual ]])</f>
        <v>13250</v>
      </c>
      <c r="L41" s="30">
        <f>SUBTOTAL(109,tblDiscricionário[[Mensal ]])</f>
        <v>1104.1666666666665</v>
      </c>
    </row>
    <row r="42" spans="2:16" ht="16.5" customHeight="1" x14ac:dyDescent="0.25">
      <c r="F42" s="29" t="s">
        <v>11</v>
      </c>
      <c r="G42" s="30">
        <v>1500</v>
      </c>
      <c r="H42" s="30">
        <f>tblDespesas[[#This Row],[Anual ]]/12</f>
        <v>125</v>
      </c>
      <c r="J42" s="29"/>
      <c r="K42" s="32"/>
      <c r="L42" s="32"/>
    </row>
    <row r="43" spans="2:16" ht="16.5" customHeight="1" x14ac:dyDescent="0.25">
      <c r="F43" s="29" t="s">
        <v>48</v>
      </c>
      <c r="G43" s="30">
        <v>5000</v>
      </c>
      <c r="H43" s="30">
        <f>tblDespesas[[#This Row],[Anual ]]/12</f>
        <v>416.66666666666669</v>
      </c>
    </row>
    <row r="44" spans="2:16" ht="16.5" customHeight="1" x14ac:dyDescent="0.25">
      <c r="F44" s="29" t="s">
        <v>49</v>
      </c>
      <c r="G44" s="30">
        <v>1200</v>
      </c>
      <c r="H44" s="30">
        <f>tblDespesas[[#This Row],[Anual ]]/12</f>
        <v>100</v>
      </c>
    </row>
    <row r="45" spans="2:16" ht="16.5" customHeight="1" x14ac:dyDescent="0.25">
      <c r="F45" s="29" t="s">
        <v>50</v>
      </c>
      <c r="G45" s="30">
        <v>600</v>
      </c>
      <c r="H45" s="30">
        <f>tblDespesas[[#This Row],[Anual ]]/12</f>
        <v>50</v>
      </c>
    </row>
    <row r="46" spans="2:16" ht="16.5" customHeight="1" x14ac:dyDescent="0.25">
      <c r="F46" s="29" t="s">
        <v>9</v>
      </c>
      <c r="G46" s="30"/>
      <c r="H46" s="30">
        <f>tblDespesas[[#This Row],[Anual ]]/12</f>
        <v>0</v>
      </c>
    </row>
    <row r="47" spans="2:16" ht="16.5" customHeight="1" x14ac:dyDescent="0.25">
      <c r="F47" s="29" t="s">
        <v>31</v>
      </c>
      <c r="G47" s="30"/>
      <c r="H47" s="30">
        <f>tblDespesas[[#This Row],[Anual ]]/12</f>
        <v>0</v>
      </c>
    </row>
    <row r="48" spans="2:16" ht="16.5" customHeight="1" x14ac:dyDescent="0.25">
      <c r="F48" s="29" t="s">
        <v>13</v>
      </c>
      <c r="G48" s="30">
        <f>SUBTOTAL(109,tblDespesas[[Anual ]])</f>
        <v>49000</v>
      </c>
      <c r="H48" s="30">
        <f>SUBTOTAL(109,tblDespesas[[Mensal ]])</f>
        <v>4083.333333333333</v>
      </c>
    </row>
    <row r="49" spans="6:8" ht="16.5" customHeight="1" x14ac:dyDescent="0.25">
      <c r="F49" s="29"/>
      <c r="G49" s="32"/>
      <c r="H49" s="32"/>
    </row>
  </sheetData>
  <mergeCells count="11">
    <mergeCell ref="B17:D17"/>
    <mergeCell ref="C26:D26"/>
    <mergeCell ref="G26:H26"/>
    <mergeCell ref="K26:L26"/>
    <mergeCell ref="O26:P26"/>
    <mergeCell ref="B2:F2"/>
    <mergeCell ref="H2:P2"/>
    <mergeCell ref="C6:D6"/>
    <mergeCell ref="G6:H6"/>
    <mergeCell ref="K6:L6"/>
    <mergeCell ref="O6:P6"/>
  </mergeCells>
  <pageMargins left="0.25" right="0.25" top="0.75" bottom="0.75" header="0.3" footer="0.3"/>
  <pageSetup paperSize="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A1:S101"/>
  <sheetViews>
    <sheetView showGridLines="0" workbookViewId="0">
      <pane ySplit="9" topLeftCell="A10" activePane="bottomLeft" state="frozen"/>
      <selection pane="bottomLeft" activeCell="K4" sqref="K4"/>
    </sheetView>
  </sheetViews>
  <sheetFormatPr defaultRowHeight="16.5" customHeight="1" x14ac:dyDescent="0.25"/>
  <cols>
    <col min="1" max="1" width="2.7109375" style="65" customWidth="1"/>
    <col min="2" max="2" width="21" style="65" customWidth="1"/>
    <col min="3" max="3" width="25.28515625" style="65" customWidth="1"/>
    <col min="4" max="4" width="46" style="65" customWidth="1"/>
    <col min="5" max="5" width="17.5703125" style="65" customWidth="1"/>
    <col min="6" max="6" width="17.5703125" style="65" bestFit="1" customWidth="1"/>
    <col min="7" max="7" width="32.85546875" style="4" hidden="1" customWidth="1"/>
    <col min="8" max="8" width="12.7109375" style="4" hidden="1" customWidth="1"/>
    <col min="9" max="9" width="18.5703125" style="4" hidden="1" customWidth="1"/>
    <col min="10" max="28" width="26.7109375" style="65" bestFit="1" customWidth="1"/>
    <col min="29" max="29" width="11.28515625" style="65" customWidth="1"/>
    <col min="30" max="32" width="19.28515625" style="65" bestFit="1" customWidth="1"/>
    <col min="33" max="33" width="12.42578125" style="65" bestFit="1" customWidth="1"/>
    <col min="34" max="38" width="26.7109375" style="65" bestFit="1" customWidth="1"/>
    <col min="39" max="39" width="12.42578125" style="65" bestFit="1" customWidth="1"/>
    <col min="40" max="40" width="11.28515625" style="65" bestFit="1" customWidth="1"/>
    <col min="41" max="16384" width="9.140625" style="65"/>
  </cols>
  <sheetData>
    <row r="1" spans="1:19" ht="39" customHeight="1" x14ac:dyDescent="0.25">
      <c r="A1" s="2"/>
      <c r="B1" s="1" t="s">
        <v>75</v>
      </c>
      <c r="C1" s="2"/>
      <c r="D1" s="2"/>
      <c r="E1" s="2"/>
      <c r="F1" s="2"/>
      <c r="G1" s="2"/>
      <c r="H1" s="2"/>
      <c r="I1" s="2"/>
    </row>
    <row r="2" spans="1:19" ht="31.5" customHeight="1" x14ac:dyDescent="0.25">
      <c r="A2" s="4"/>
      <c r="B2" s="103">
        <f>SUM(Movimento[Realizado])</f>
        <v>250</v>
      </c>
      <c r="C2" s="103"/>
      <c r="D2" s="103"/>
      <c r="E2" s="73"/>
      <c r="F2" s="73">
        <f ca="1">TODAY()</f>
        <v>43383</v>
      </c>
      <c r="G2" s="3"/>
      <c r="H2" s="3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6.5" customHeight="1" x14ac:dyDescent="0.25">
      <c r="A3" s="4"/>
      <c r="B3" s="5"/>
      <c r="C3" s="6"/>
      <c r="D3" s="61" t="s">
        <v>60</v>
      </c>
      <c r="E3" s="64" t="s">
        <v>101</v>
      </c>
      <c r="F3" s="60"/>
    </row>
    <row r="4" spans="1:19" ht="16.5" customHeight="1" x14ac:dyDescent="0.2">
      <c r="A4" s="4"/>
      <c r="B4" s="5"/>
      <c r="C4" s="35"/>
      <c r="D4" s="62" t="s">
        <v>73</v>
      </c>
      <c r="E4" s="64" t="s">
        <v>71</v>
      </c>
      <c r="F4" s="57"/>
    </row>
    <row r="5" spans="1:19" ht="16.5" customHeight="1" x14ac:dyDescent="0.2">
      <c r="A5" s="4"/>
      <c r="B5" s="67" t="str">
        <f>CONCATENATE("RESUMO DA CONTA ",D3)</f>
        <v>RESUMO DA CONTA ÍTAU</v>
      </c>
      <c r="C5" s="35"/>
      <c r="D5" s="56" t="s">
        <v>70</v>
      </c>
      <c r="E5" s="64" t="s">
        <v>72</v>
      </c>
      <c r="F5" s="58"/>
    </row>
    <row r="6" spans="1:19" ht="16.5" customHeight="1" x14ac:dyDescent="0.2">
      <c r="A6" s="4"/>
      <c r="B6" s="55" t="str">
        <f>"Entradas no mês " &amp; D4 &amp; " de " &amp; D5 &amp; " Conta " &amp; D3</f>
        <v>Entradas no mês Fevereiro de 2017 Conta ÍTAU</v>
      </c>
      <c r="C6" s="55"/>
      <c r="D6" s="69">
        <f>SUMPRODUCT(---(Movimento[Mês]=D4),-(Movimento[Ano]=D5),-(Movimento[Tipo]="Entrada"),-(Movimento[Conta]=D3),(Movimento[Realizado]))</f>
        <v>100</v>
      </c>
      <c r="E6" s="68"/>
      <c r="F6" s="68"/>
      <c r="H6" s="35"/>
    </row>
    <row r="7" spans="1:19" ht="16.5" customHeight="1" x14ac:dyDescent="0.2">
      <c r="A7" s="4"/>
      <c r="B7" s="54" t="str">
        <f>"Saídas no mês de " &amp; D4 &amp; " de " &amp; D5 &amp; " Conta " &amp; D3</f>
        <v>Saídas no mês de Fevereiro de 2017 Conta ÍTAU</v>
      </c>
      <c r="C7" s="54"/>
      <c r="D7" s="70">
        <f>SUMPRODUCT(--(Movimento[Mês]=D4),-(Movimento[Ano]=D5),-(Movimento[Tipo]="Saída"),-(Movimento[Conta]=D3),(Movimento[Realizado]))</f>
        <v>0</v>
      </c>
      <c r="E7" s="68"/>
      <c r="F7" s="96" t="s">
        <v>104</v>
      </c>
      <c r="H7" s="35"/>
    </row>
    <row r="8" spans="1:19" ht="16.5" customHeight="1" x14ac:dyDescent="0.25">
      <c r="A8" s="4"/>
      <c r="B8" s="50" t="str">
        <f>CONCATENATE("Saldo do mês de ",D4,"/",D5," Conta ",D3)</f>
        <v>Saldo do mês de Fevereiro/2017 Conta ÍTAU</v>
      </c>
      <c r="C8" s="51"/>
      <c r="D8" s="71">
        <f>SUMPRODUCT(--(Movimento[Mês]=D4),-(Movimento[Ano]=D5),-(Movimento[Conta]=D3),(Movimento[Realizado]))</f>
        <v>100</v>
      </c>
      <c r="E8" s="68"/>
      <c r="F8" s="96" t="str">
        <f>Créditos!M17</f>
        <v>1.2.0</v>
      </c>
      <c r="H8" s="35"/>
    </row>
    <row r="9" spans="1:19" ht="16.5" customHeight="1" x14ac:dyDescent="0.25">
      <c r="A9" s="4"/>
      <c r="B9" s="52" t="str">
        <f>CONCATENATE("Saldo atual Conta ",D3)</f>
        <v>Saldo atual Conta ÍTAU</v>
      </c>
      <c r="C9" s="53"/>
      <c r="D9" s="72">
        <f>SUMPRODUCT(--(Movimento[Conta]=D3),(Movimento[Realizado]))</f>
        <v>250</v>
      </c>
      <c r="E9" s="68"/>
      <c r="F9" s="68"/>
      <c r="H9" s="35"/>
    </row>
    <row r="10" spans="1:19" ht="16.5" customHeight="1" thickBot="1" x14ac:dyDescent="0.3">
      <c r="A10" s="4"/>
      <c r="B10" s="34" t="s">
        <v>51</v>
      </c>
      <c r="C10" s="34" t="s">
        <v>57</v>
      </c>
      <c r="D10" s="34" t="s">
        <v>6</v>
      </c>
      <c r="E10" s="34" t="s">
        <v>54</v>
      </c>
      <c r="F10" s="34" t="s">
        <v>55</v>
      </c>
      <c r="G10" s="33" t="s">
        <v>53</v>
      </c>
      <c r="H10" s="33" t="s">
        <v>52</v>
      </c>
      <c r="I10" s="33" t="s">
        <v>5</v>
      </c>
    </row>
    <row r="11" spans="1:19" ht="16.5" customHeight="1" x14ac:dyDescent="0.25">
      <c r="A11" s="4"/>
      <c r="B11" s="36">
        <v>42767</v>
      </c>
      <c r="C11" s="47" t="s">
        <v>60</v>
      </c>
      <c r="D11" s="38"/>
      <c r="E11" s="39"/>
      <c r="F11" s="39">
        <v>100</v>
      </c>
      <c r="G11" s="25" t="str">
        <f t="shared" ref="G11:G42" si="0">IF(B11="","",TEXT(B11,"MMMM"))</f>
        <v>fevereiro</v>
      </c>
      <c r="H11" s="25" t="str">
        <f t="shared" ref="H11:H42" si="1">IF(B11="","",TEXT(B11,"AAAA"))</f>
        <v>2017</v>
      </c>
      <c r="I11" s="41" t="str">
        <f>IF(Movimento[[#This Row],[Realizado]]="","",IF(Movimento[[#This Row],[Realizado]]&gt;0,"Entrada","Saída"))</f>
        <v>Entrada</v>
      </c>
    </row>
    <row r="12" spans="1:19" ht="16.5" customHeight="1" x14ac:dyDescent="0.25">
      <c r="A12" s="4"/>
      <c r="B12" s="37">
        <v>42795</v>
      </c>
      <c r="C12" s="47" t="s">
        <v>60</v>
      </c>
      <c r="D12" s="38"/>
      <c r="E12" s="39"/>
      <c r="F12" s="39">
        <v>-50</v>
      </c>
      <c r="G12" s="25" t="str">
        <f t="shared" si="0"/>
        <v>março</v>
      </c>
      <c r="H12" s="25" t="str">
        <f t="shared" si="1"/>
        <v>2017</v>
      </c>
      <c r="I12" s="41" t="str">
        <f>IF(Movimento[[#This Row],[Realizado]]="","",IF(Movimento[[#This Row],[Realizado]]&gt;0,"Entrada","Saída"))</f>
        <v>Saída</v>
      </c>
    </row>
    <row r="13" spans="1:19" ht="16.5" customHeight="1" x14ac:dyDescent="0.25">
      <c r="A13" s="4"/>
      <c r="B13" s="37">
        <v>42736</v>
      </c>
      <c r="C13" s="47" t="s">
        <v>60</v>
      </c>
      <c r="D13" s="38"/>
      <c r="E13" s="39"/>
      <c r="F13" s="39">
        <v>200</v>
      </c>
      <c r="G13" s="25" t="str">
        <f t="shared" si="0"/>
        <v>janeiro</v>
      </c>
      <c r="H13" s="25" t="str">
        <f t="shared" si="1"/>
        <v>2017</v>
      </c>
      <c r="I13" s="41" t="str">
        <f>IF(Movimento[[#This Row],[Realizado]]="","",IF(Movimento[[#This Row],[Realizado]]&gt;0,"Entrada","Saída"))</f>
        <v>Entrada</v>
      </c>
    </row>
    <row r="14" spans="1:19" ht="16.5" customHeight="1" x14ac:dyDescent="0.25">
      <c r="A14" s="4"/>
      <c r="B14" s="37"/>
      <c r="C14" s="47"/>
      <c r="D14" s="38"/>
      <c r="E14" s="39"/>
      <c r="F14" s="39"/>
      <c r="G14" s="25" t="str">
        <f t="shared" si="0"/>
        <v/>
      </c>
      <c r="H14" s="25" t="str">
        <f t="shared" si="1"/>
        <v/>
      </c>
      <c r="I14" s="41" t="str">
        <f>IF(Movimento[[#This Row],[Realizado]]="","",IF(Movimento[[#This Row],[Realizado]]&gt;0,"Entrada","Saída"))</f>
        <v/>
      </c>
    </row>
    <row r="15" spans="1:19" ht="16.5" customHeight="1" x14ac:dyDescent="0.25">
      <c r="A15" s="4"/>
      <c r="B15" s="40"/>
      <c r="C15" s="48"/>
      <c r="D15" s="42"/>
      <c r="E15" s="43"/>
      <c r="F15" s="43"/>
      <c r="G15" s="25" t="str">
        <f t="shared" si="0"/>
        <v/>
      </c>
      <c r="H15" s="25" t="str">
        <f t="shared" si="1"/>
        <v/>
      </c>
      <c r="I15" s="41" t="str">
        <f>IF(Movimento[[#This Row],[Realizado]]="","",IF(Movimento[[#This Row],[Realizado]]&gt;0,"Entrada","Saída"))</f>
        <v/>
      </c>
    </row>
    <row r="16" spans="1:19" ht="16.5" customHeight="1" x14ac:dyDescent="0.25">
      <c r="A16" s="4"/>
      <c r="B16" s="40"/>
      <c r="C16" s="48"/>
      <c r="D16" s="42"/>
      <c r="E16" s="43"/>
      <c r="F16" s="43"/>
      <c r="G16" s="25" t="str">
        <f t="shared" si="0"/>
        <v/>
      </c>
      <c r="H16" s="25" t="str">
        <f t="shared" si="1"/>
        <v/>
      </c>
      <c r="I16" s="41" t="str">
        <f>IF(Movimento[[#This Row],[Realizado]]="","",IF(Movimento[[#This Row],[Realizado]]&gt;0,"Entrada","Saída"))</f>
        <v/>
      </c>
    </row>
    <row r="17" spans="1:9" ht="16.5" customHeight="1" x14ac:dyDescent="0.25">
      <c r="A17" s="4"/>
      <c r="B17" s="40"/>
      <c r="C17" s="48"/>
      <c r="D17" s="42"/>
      <c r="E17" s="43"/>
      <c r="F17" s="43"/>
      <c r="G17" s="25" t="str">
        <f t="shared" si="0"/>
        <v/>
      </c>
      <c r="H17" s="25" t="str">
        <f t="shared" si="1"/>
        <v/>
      </c>
      <c r="I17" s="41" t="str">
        <f>IF(Movimento[[#This Row],[Realizado]]="","",IF(Movimento[[#This Row],[Realizado]]&gt;0,"Entrada","Saída"))</f>
        <v/>
      </c>
    </row>
    <row r="18" spans="1:9" ht="16.5" customHeight="1" x14ac:dyDescent="0.25">
      <c r="A18" s="4"/>
      <c r="B18" s="40"/>
      <c r="C18" s="48"/>
      <c r="D18" s="42"/>
      <c r="E18" s="43"/>
      <c r="F18" s="43"/>
      <c r="G18" s="25" t="str">
        <f t="shared" si="0"/>
        <v/>
      </c>
      <c r="H18" s="25" t="str">
        <f t="shared" si="1"/>
        <v/>
      </c>
      <c r="I18" s="41" t="str">
        <f>IF(Movimento[[#This Row],[Realizado]]="","",IF(Movimento[[#This Row],[Realizado]]&gt;0,"Entrada","Saída"))</f>
        <v/>
      </c>
    </row>
    <row r="19" spans="1:9" ht="16.5" customHeight="1" x14ac:dyDescent="0.25">
      <c r="A19" s="4"/>
      <c r="B19" s="40"/>
      <c r="C19" s="48"/>
      <c r="D19" s="42"/>
      <c r="E19" s="43"/>
      <c r="F19" s="43"/>
      <c r="G19" s="25" t="str">
        <f t="shared" si="0"/>
        <v/>
      </c>
      <c r="H19" s="25" t="str">
        <f t="shared" si="1"/>
        <v/>
      </c>
      <c r="I19" s="41" t="str">
        <f>IF(Movimento[[#This Row],[Realizado]]="","",IF(Movimento[[#This Row],[Realizado]]&gt;0,"Entrada","Saída"))</f>
        <v/>
      </c>
    </row>
    <row r="20" spans="1:9" ht="16.5" customHeight="1" x14ac:dyDescent="0.25">
      <c r="A20" s="4"/>
      <c r="B20" s="40"/>
      <c r="C20" s="48"/>
      <c r="D20" s="42"/>
      <c r="E20" s="43"/>
      <c r="F20" s="43"/>
      <c r="G20" s="25" t="str">
        <f t="shared" si="0"/>
        <v/>
      </c>
      <c r="H20" s="25" t="str">
        <f t="shared" si="1"/>
        <v/>
      </c>
      <c r="I20" s="41" t="str">
        <f>IF(Movimento[[#This Row],[Realizado]]="","",IF(Movimento[[#This Row],[Realizado]]&gt;0,"Entrada","Saída"))</f>
        <v/>
      </c>
    </row>
    <row r="21" spans="1:9" ht="16.5" customHeight="1" x14ac:dyDescent="0.25">
      <c r="A21" s="4"/>
      <c r="B21" s="40"/>
      <c r="C21" s="48"/>
      <c r="D21" s="42"/>
      <c r="E21" s="43"/>
      <c r="F21" s="43"/>
      <c r="G21" s="25" t="str">
        <f t="shared" si="0"/>
        <v/>
      </c>
      <c r="H21" s="25" t="str">
        <f t="shared" si="1"/>
        <v/>
      </c>
      <c r="I21" s="41" t="str">
        <f>IF(Movimento[[#This Row],[Realizado]]="","",IF(Movimento[[#This Row],[Realizado]]&gt;0,"Entrada","Saída"))</f>
        <v/>
      </c>
    </row>
    <row r="22" spans="1:9" ht="16.5" customHeight="1" x14ac:dyDescent="0.25">
      <c r="A22" s="4"/>
      <c r="B22" s="40"/>
      <c r="C22" s="48"/>
      <c r="D22" s="42"/>
      <c r="E22" s="43"/>
      <c r="F22" s="43"/>
      <c r="G22" s="25" t="str">
        <f t="shared" si="0"/>
        <v/>
      </c>
      <c r="H22" s="25" t="str">
        <f t="shared" si="1"/>
        <v/>
      </c>
      <c r="I22" s="41" t="str">
        <f>IF(Movimento[[#This Row],[Realizado]]="","",IF(Movimento[[#This Row],[Realizado]]&gt;0,"Entrada","Saída"))</f>
        <v/>
      </c>
    </row>
    <row r="23" spans="1:9" ht="16.5" customHeight="1" x14ac:dyDescent="0.25">
      <c r="A23" s="4"/>
      <c r="B23" s="40"/>
      <c r="C23" s="48"/>
      <c r="D23" s="42"/>
      <c r="E23" s="43"/>
      <c r="F23" s="43"/>
      <c r="G23" s="25" t="str">
        <f t="shared" si="0"/>
        <v/>
      </c>
      <c r="H23" s="25" t="str">
        <f t="shared" si="1"/>
        <v/>
      </c>
      <c r="I23" s="41" t="str">
        <f>IF(Movimento[[#This Row],[Realizado]]="","",IF(Movimento[[#This Row],[Realizado]]&gt;0,"Entrada","Saída"))</f>
        <v/>
      </c>
    </row>
    <row r="24" spans="1:9" ht="16.5" customHeight="1" x14ac:dyDescent="0.25">
      <c r="A24" s="4"/>
      <c r="B24" s="40"/>
      <c r="C24" s="48"/>
      <c r="D24" s="42"/>
      <c r="E24" s="43"/>
      <c r="F24" s="43"/>
      <c r="G24" s="25" t="str">
        <f t="shared" si="0"/>
        <v/>
      </c>
      <c r="H24" s="25" t="str">
        <f t="shared" si="1"/>
        <v/>
      </c>
      <c r="I24" s="41" t="str">
        <f>IF(Movimento[[#This Row],[Realizado]]="","",IF(Movimento[[#This Row],[Realizado]]&gt;0,"Entrada","Saída"))</f>
        <v/>
      </c>
    </row>
    <row r="25" spans="1:9" ht="16.5" customHeight="1" x14ac:dyDescent="0.25">
      <c r="A25" s="4"/>
      <c r="B25" s="40"/>
      <c r="C25" s="48"/>
      <c r="D25" s="42"/>
      <c r="E25" s="43"/>
      <c r="F25" s="43"/>
      <c r="G25" s="25" t="str">
        <f t="shared" si="0"/>
        <v/>
      </c>
      <c r="H25" s="25" t="str">
        <f t="shared" si="1"/>
        <v/>
      </c>
      <c r="I25" s="41" t="str">
        <f>IF(Movimento[[#This Row],[Realizado]]="","",IF(Movimento[[#This Row],[Realizado]]&gt;0,"Entrada","Saída"))</f>
        <v/>
      </c>
    </row>
    <row r="26" spans="1:9" ht="16.5" customHeight="1" x14ac:dyDescent="0.25">
      <c r="A26" s="4"/>
      <c r="B26" s="40"/>
      <c r="C26" s="48"/>
      <c r="D26" s="42"/>
      <c r="E26" s="43"/>
      <c r="F26" s="43"/>
      <c r="G26" s="25" t="str">
        <f t="shared" si="0"/>
        <v/>
      </c>
      <c r="H26" s="25" t="str">
        <f t="shared" si="1"/>
        <v/>
      </c>
      <c r="I26" s="41" t="str">
        <f>IF(Movimento[[#This Row],[Realizado]]="","",IF(Movimento[[#This Row],[Realizado]]&gt;0,"Entrada","Saída"))</f>
        <v/>
      </c>
    </row>
    <row r="27" spans="1:9" ht="16.5" customHeight="1" x14ac:dyDescent="0.25">
      <c r="A27" s="4"/>
      <c r="B27" s="40"/>
      <c r="C27" s="48"/>
      <c r="D27" s="42"/>
      <c r="E27" s="43"/>
      <c r="F27" s="43"/>
      <c r="G27" s="25" t="str">
        <f t="shared" si="0"/>
        <v/>
      </c>
      <c r="H27" s="25" t="str">
        <f t="shared" si="1"/>
        <v/>
      </c>
      <c r="I27" s="41" t="str">
        <f>IF(Movimento[[#This Row],[Realizado]]="","",IF(Movimento[[#This Row],[Realizado]]&gt;0,"Entrada","Saída"))</f>
        <v/>
      </c>
    </row>
    <row r="28" spans="1:9" ht="16.5" customHeight="1" x14ac:dyDescent="0.25">
      <c r="A28" s="4"/>
      <c r="B28" s="40"/>
      <c r="C28" s="48"/>
      <c r="D28" s="42"/>
      <c r="E28" s="43"/>
      <c r="F28" s="43"/>
      <c r="G28" s="25" t="str">
        <f t="shared" si="0"/>
        <v/>
      </c>
      <c r="H28" s="25" t="str">
        <f t="shared" si="1"/>
        <v/>
      </c>
      <c r="I28" s="41" t="str">
        <f>IF(Movimento[[#This Row],[Realizado]]="","",IF(Movimento[[#This Row],[Realizado]]&gt;0,"Entrada","Saída"))</f>
        <v/>
      </c>
    </row>
    <row r="29" spans="1:9" ht="16.5" customHeight="1" x14ac:dyDescent="0.25">
      <c r="A29" s="4"/>
      <c r="B29" s="40"/>
      <c r="C29" s="48"/>
      <c r="D29" s="42"/>
      <c r="E29" s="43"/>
      <c r="F29" s="43"/>
      <c r="G29" s="25" t="str">
        <f t="shared" si="0"/>
        <v/>
      </c>
      <c r="H29" s="25" t="str">
        <f t="shared" si="1"/>
        <v/>
      </c>
      <c r="I29" s="41" t="str">
        <f>IF(Movimento[[#This Row],[Realizado]]="","",IF(Movimento[[#This Row],[Realizado]]&gt;0,"Entrada","Saída"))</f>
        <v/>
      </c>
    </row>
    <row r="30" spans="1:9" ht="16.5" customHeight="1" x14ac:dyDescent="0.25">
      <c r="A30" s="4"/>
      <c r="B30" s="40"/>
      <c r="C30" s="48"/>
      <c r="D30" s="42"/>
      <c r="E30" s="43"/>
      <c r="F30" s="43"/>
      <c r="G30" s="25" t="str">
        <f t="shared" si="0"/>
        <v/>
      </c>
      <c r="H30" s="25" t="str">
        <f t="shared" si="1"/>
        <v/>
      </c>
      <c r="I30" s="41" t="str">
        <f>IF(Movimento[[#This Row],[Realizado]]="","",IF(Movimento[[#This Row],[Realizado]]&gt;0,"Entrada","Saída"))</f>
        <v/>
      </c>
    </row>
    <row r="31" spans="1:9" ht="16.5" customHeight="1" x14ac:dyDescent="0.25">
      <c r="A31" s="4"/>
      <c r="B31" s="40"/>
      <c r="C31" s="48"/>
      <c r="D31" s="42"/>
      <c r="E31" s="43"/>
      <c r="F31" s="43"/>
      <c r="G31" s="25" t="str">
        <f t="shared" si="0"/>
        <v/>
      </c>
      <c r="H31" s="25" t="str">
        <f t="shared" si="1"/>
        <v/>
      </c>
      <c r="I31" s="41" t="str">
        <f>IF(Movimento[[#This Row],[Realizado]]="","",IF(Movimento[[#This Row],[Realizado]]&gt;0,"Entrada","Saída"))</f>
        <v/>
      </c>
    </row>
    <row r="32" spans="1:9" ht="16.5" customHeight="1" x14ac:dyDescent="0.25">
      <c r="A32" s="4"/>
      <c r="B32" s="40"/>
      <c r="C32" s="48"/>
      <c r="D32" s="42"/>
      <c r="E32" s="43"/>
      <c r="F32" s="43"/>
      <c r="G32" s="25" t="str">
        <f t="shared" si="0"/>
        <v/>
      </c>
      <c r="H32" s="25" t="str">
        <f t="shared" si="1"/>
        <v/>
      </c>
      <c r="I32" s="41" t="str">
        <f>IF(Movimento[[#This Row],[Realizado]]="","",IF(Movimento[[#This Row],[Realizado]]&gt;0,"Entrada","Saída"))</f>
        <v/>
      </c>
    </row>
    <row r="33" spans="1:9" ht="16.5" customHeight="1" x14ac:dyDescent="0.25">
      <c r="A33" s="4"/>
      <c r="B33" s="40"/>
      <c r="C33" s="48"/>
      <c r="D33" s="42"/>
      <c r="E33" s="43"/>
      <c r="F33" s="43"/>
      <c r="G33" s="25" t="str">
        <f t="shared" si="0"/>
        <v/>
      </c>
      <c r="H33" s="25" t="str">
        <f t="shared" si="1"/>
        <v/>
      </c>
      <c r="I33" s="41" t="str">
        <f>IF(Movimento[[#This Row],[Realizado]]="","",IF(Movimento[[#This Row],[Realizado]]&gt;0,"Entrada","Saída"))</f>
        <v/>
      </c>
    </row>
    <row r="34" spans="1:9" ht="16.5" customHeight="1" x14ac:dyDescent="0.25">
      <c r="A34" s="4"/>
      <c r="B34" s="40"/>
      <c r="C34" s="48"/>
      <c r="D34" s="42"/>
      <c r="E34" s="43"/>
      <c r="F34" s="43"/>
      <c r="G34" s="25" t="str">
        <f t="shared" si="0"/>
        <v/>
      </c>
      <c r="H34" s="25" t="str">
        <f t="shared" si="1"/>
        <v/>
      </c>
      <c r="I34" s="41" t="str">
        <f>IF(Movimento[[#This Row],[Realizado]]="","",IF(Movimento[[#This Row],[Realizado]]&gt;0,"Entrada","Saída"))</f>
        <v/>
      </c>
    </row>
    <row r="35" spans="1:9" ht="16.5" customHeight="1" x14ac:dyDescent="0.25">
      <c r="A35" s="4"/>
      <c r="B35" s="40"/>
      <c r="C35" s="48"/>
      <c r="D35" s="42"/>
      <c r="E35" s="43"/>
      <c r="F35" s="43"/>
      <c r="G35" s="25" t="str">
        <f t="shared" si="0"/>
        <v/>
      </c>
      <c r="H35" s="25" t="str">
        <f t="shared" si="1"/>
        <v/>
      </c>
      <c r="I35" s="41" t="str">
        <f>IF(Movimento[[#This Row],[Realizado]]="","",IF(Movimento[[#This Row],[Realizado]]&gt;0,"Entrada","Saída"))</f>
        <v/>
      </c>
    </row>
    <row r="36" spans="1:9" ht="16.5" customHeight="1" x14ac:dyDescent="0.25">
      <c r="A36" s="4"/>
      <c r="B36" s="40"/>
      <c r="C36" s="48"/>
      <c r="D36" s="42"/>
      <c r="E36" s="43"/>
      <c r="F36" s="43"/>
      <c r="G36" s="25" t="str">
        <f t="shared" si="0"/>
        <v/>
      </c>
      <c r="H36" s="25" t="str">
        <f t="shared" si="1"/>
        <v/>
      </c>
      <c r="I36" s="41" t="str">
        <f>IF(Movimento[[#This Row],[Realizado]]="","",IF(Movimento[[#This Row],[Realizado]]&gt;0,"Entrada","Saída"))</f>
        <v/>
      </c>
    </row>
    <row r="37" spans="1:9" ht="16.5" customHeight="1" x14ac:dyDescent="0.25">
      <c r="A37" s="4"/>
      <c r="B37" s="40"/>
      <c r="C37" s="48"/>
      <c r="D37" s="42"/>
      <c r="E37" s="43"/>
      <c r="F37" s="43"/>
      <c r="G37" s="25" t="str">
        <f t="shared" si="0"/>
        <v/>
      </c>
      <c r="H37" s="25" t="str">
        <f t="shared" si="1"/>
        <v/>
      </c>
      <c r="I37" s="41" t="str">
        <f>IF(Movimento[[#This Row],[Realizado]]="","",IF(Movimento[[#This Row],[Realizado]]&gt;0,"Entrada","Saída"))</f>
        <v/>
      </c>
    </row>
    <row r="38" spans="1:9" ht="16.5" customHeight="1" x14ac:dyDescent="0.25">
      <c r="A38" s="4"/>
      <c r="B38" s="40"/>
      <c r="C38" s="48"/>
      <c r="D38" s="42"/>
      <c r="E38" s="43"/>
      <c r="F38" s="43"/>
      <c r="G38" s="25" t="str">
        <f t="shared" si="0"/>
        <v/>
      </c>
      <c r="H38" s="25" t="str">
        <f t="shared" si="1"/>
        <v/>
      </c>
      <c r="I38" s="41" t="str">
        <f>IF(Movimento[[#This Row],[Realizado]]="","",IF(Movimento[[#This Row],[Realizado]]&gt;0,"Entrada","Saída"))</f>
        <v/>
      </c>
    </row>
    <row r="39" spans="1:9" ht="16.5" customHeight="1" x14ac:dyDescent="0.25">
      <c r="A39" s="4"/>
      <c r="B39" s="40"/>
      <c r="C39" s="48"/>
      <c r="D39" s="42"/>
      <c r="E39" s="43"/>
      <c r="F39" s="43"/>
      <c r="G39" s="25" t="str">
        <f t="shared" si="0"/>
        <v/>
      </c>
      <c r="H39" s="25" t="str">
        <f t="shared" si="1"/>
        <v/>
      </c>
      <c r="I39" s="41" t="str">
        <f>IF(Movimento[[#This Row],[Realizado]]="","",IF(Movimento[[#This Row],[Realizado]]&gt;0,"Entrada","Saída"))</f>
        <v/>
      </c>
    </row>
    <row r="40" spans="1:9" ht="16.5" customHeight="1" x14ac:dyDescent="0.25">
      <c r="A40" s="4"/>
      <c r="B40" s="40"/>
      <c r="C40" s="48"/>
      <c r="D40" s="42"/>
      <c r="E40" s="43"/>
      <c r="F40" s="43"/>
      <c r="G40" s="25" t="str">
        <f t="shared" si="0"/>
        <v/>
      </c>
      <c r="H40" s="25" t="str">
        <f t="shared" si="1"/>
        <v/>
      </c>
      <c r="I40" s="41" t="str">
        <f>IF(Movimento[[#This Row],[Realizado]]="","",IF(Movimento[[#This Row],[Realizado]]&gt;0,"Entrada","Saída"))</f>
        <v/>
      </c>
    </row>
    <row r="41" spans="1:9" ht="16.5" customHeight="1" x14ac:dyDescent="0.25">
      <c r="A41" s="4"/>
      <c r="B41" s="40"/>
      <c r="C41" s="48"/>
      <c r="D41" s="42"/>
      <c r="E41" s="43"/>
      <c r="F41" s="43"/>
      <c r="G41" s="25" t="str">
        <f t="shared" si="0"/>
        <v/>
      </c>
      <c r="H41" s="25" t="str">
        <f t="shared" si="1"/>
        <v/>
      </c>
      <c r="I41" s="41" t="str">
        <f>IF(Movimento[[#This Row],[Realizado]]="","",IF(Movimento[[#This Row],[Realizado]]&gt;0,"Entrada","Saída"))</f>
        <v/>
      </c>
    </row>
    <row r="42" spans="1:9" ht="16.5" customHeight="1" x14ac:dyDescent="0.25">
      <c r="A42" s="4"/>
      <c r="B42" s="40"/>
      <c r="C42" s="48"/>
      <c r="D42" s="42"/>
      <c r="E42" s="43"/>
      <c r="F42" s="43"/>
      <c r="G42" s="25" t="str">
        <f t="shared" si="0"/>
        <v/>
      </c>
      <c r="H42" s="25" t="str">
        <f t="shared" si="1"/>
        <v/>
      </c>
      <c r="I42" s="41" t="str">
        <f>IF(Movimento[[#This Row],[Realizado]]="","",IF(Movimento[[#This Row],[Realizado]]&gt;0,"Entrada","Saída"))</f>
        <v/>
      </c>
    </row>
    <row r="43" spans="1:9" ht="16.5" customHeight="1" x14ac:dyDescent="0.25">
      <c r="A43" s="4"/>
      <c r="B43" s="40"/>
      <c r="C43" s="48"/>
      <c r="D43" s="42"/>
      <c r="E43" s="43"/>
      <c r="F43" s="43"/>
      <c r="G43" s="25" t="str">
        <f t="shared" ref="G43:G74" si="2">IF(B43="","",TEXT(B43,"MMMM"))</f>
        <v/>
      </c>
      <c r="H43" s="25" t="str">
        <f t="shared" ref="H43:H74" si="3">IF(B43="","",TEXT(B43,"AAAA"))</f>
        <v/>
      </c>
      <c r="I43" s="41" t="str">
        <f>IF(Movimento[[#This Row],[Realizado]]="","",IF(Movimento[[#This Row],[Realizado]]&gt;0,"Entrada","Saída"))</f>
        <v/>
      </c>
    </row>
    <row r="44" spans="1:9" ht="16.5" customHeight="1" x14ac:dyDescent="0.25">
      <c r="A44" s="4"/>
      <c r="B44" s="40"/>
      <c r="C44" s="48"/>
      <c r="D44" s="42"/>
      <c r="E44" s="43"/>
      <c r="F44" s="43"/>
      <c r="G44" s="25" t="str">
        <f t="shared" si="2"/>
        <v/>
      </c>
      <c r="H44" s="25" t="str">
        <f t="shared" si="3"/>
        <v/>
      </c>
      <c r="I44" s="41" t="str">
        <f>IF(Movimento[[#This Row],[Realizado]]="","",IF(Movimento[[#This Row],[Realizado]]&gt;0,"Entrada","Saída"))</f>
        <v/>
      </c>
    </row>
    <row r="45" spans="1:9" ht="16.5" customHeight="1" x14ac:dyDescent="0.25">
      <c r="A45" s="4"/>
      <c r="B45" s="40"/>
      <c r="C45" s="48"/>
      <c r="D45" s="42"/>
      <c r="E45" s="43"/>
      <c r="F45" s="43"/>
      <c r="G45" s="25" t="str">
        <f t="shared" si="2"/>
        <v/>
      </c>
      <c r="H45" s="25" t="str">
        <f t="shared" si="3"/>
        <v/>
      </c>
      <c r="I45" s="41" t="str">
        <f>IF(Movimento[[#This Row],[Realizado]]="","",IF(Movimento[[#This Row],[Realizado]]&gt;0,"Entrada","Saída"))</f>
        <v/>
      </c>
    </row>
    <row r="46" spans="1:9" ht="16.5" customHeight="1" x14ac:dyDescent="0.25">
      <c r="A46" s="4"/>
      <c r="B46" s="40"/>
      <c r="C46" s="48"/>
      <c r="D46" s="42"/>
      <c r="E46" s="43"/>
      <c r="F46" s="43"/>
      <c r="G46" s="25" t="str">
        <f t="shared" si="2"/>
        <v/>
      </c>
      <c r="H46" s="25" t="str">
        <f t="shared" si="3"/>
        <v/>
      </c>
      <c r="I46" s="41" t="str">
        <f>IF(Movimento[[#This Row],[Realizado]]="","",IF(Movimento[[#This Row],[Realizado]]&gt;0,"Entrada","Saída"))</f>
        <v/>
      </c>
    </row>
    <row r="47" spans="1:9" ht="16.5" customHeight="1" x14ac:dyDescent="0.25">
      <c r="A47" s="4"/>
      <c r="B47" s="40"/>
      <c r="C47" s="48"/>
      <c r="D47" s="42"/>
      <c r="E47" s="43"/>
      <c r="F47" s="43"/>
      <c r="G47" s="25" t="str">
        <f t="shared" si="2"/>
        <v/>
      </c>
      <c r="H47" s="25" t="str">
        <f t="shared" si="3"/>
        <v/>
      </c>
      <c r="I47" s="41" t="str">
        <f>IF(Movimento[[#This Row],[Realizado]]="","",IF(Movimento[[#This Row],[Realizado]]&gt;0,"Entrada","Saída"))</f>
        <v/>
      </c>
    </row>
    <row r="48" spans="1:9" ht="16.5" customHeight="1" x14ac:dyDescent="0.25">
      <c r="A48" s="4"/>
      <c r="B48" s="40"/>
      <c r="C48" s="48"/>
      <c r="D48" s="42"/>
      <c r="E48" s="43"/>
      <c r="F48" s="43"/>
      <c r="G48" s="25" t="str">
        <f t="shared" si="2"/>
        <v/>
      </c>
      <c r="H48" s="25" t="str">
        <f t="shared" si="3"/>
        <v/>
      </c>
      <c r="I48" s="41" t="str">
        <f>IF(Movimento[[#This Row],[Realizado]]="","",IF(Movimento[[#This Row],[Realizado]]&gt;0,"Entrada","Saída"))</f>
        <v/>
      </c>
    </row>
    <row r="49" spans="1:9" ht="16.5" customHeight="1" x14ac:dyDescent="0.25">
      <c r="A49" s="4"/>
      <c r="B49" s="40"/>
      <c r="C49" s="48"/>
      <c r="D49" s="42"/>
      <c r="E49" s="43"/>
      <c r="F49" s="43"/>
      <c r="G49" s="25" t="str">
        <f t="shared" si="2"/>
        <v/>
      </c>
      <c r="H49" s="25" t="str">
        <f t="shared" si="3"/>
        <v/>
      </c>
      <c r="I49" s="41" t="str">
        <f>IF(Movimento[[#This Row],[Realizado]]="","",IF(Movimento[[#This Row],[Realizado]]&gt;0,"Entrada","Saída"))</f>
        <v/>
      </c>
    </row>
    <row r="50" spans="1:9" ht="16.5" customHeight="1" x14ac:dyDescent="0.25">
      <c r="A50" s="4"/>
      <c r="B50" s="40"/>
      <c r="C50" s="48"/>
      <c r="D50" s="42"/>
      <c r="E50" s="43"/>
      <c r="F50" s="43"/>
      <c r="G50" s="25" t="str">
        <f t="shared" si="2"/>
        <v/>
      </c>
      <c r="H50" s="25" t="str">
        <f t="shared" si="3"/>
        <v/>
      </c>
      <c r="I50" s="41" t="str">
        <f>IF(Movimento[[#This Row],[Realizado]]="","",IF(Movimento[[#This Row],[Realizado]]&gt;0,"Entrada","Saída"))</f>
        <v/>
      </c>
    </row>
    <row r="51" spans="1:9" ht="16.5" customHeight="1" x14ac:dyDescent="0.25">
      <c r="A51" s="4"/>
      <c r="B51" s="40"/>
      <c r="C51" s="48"/>
      <c r="D51" s="42"/>
      <c r="E51" s="43"/>
      <c r="F51" s="43"/>
      <c r="G51" s="25" t="str">
        <f t="shared" si="2"/>
        <v/>
      </c>
      <c r="H51" s="25" t="str">
        <f t="shared" si="3"/>
        <v/>
      </c>
      <c r="I51" s="41" t="str">
        <f>IF(Movimento[[#This Row],[Realizado]]="","",IF(Movimento[[#This Row],[Realizado]]&gt;0,"Entrada","Saída"))</f>
        <v/>
      </c>
    </row>
    <row r="52" spans="1:9" ht="16.5" customHeight="1" x14ac:dyDescent="0.25">
      <c r="A52" s="4"/>
      <c r="B52" s="40"/>
      <c r="C52" s="48"/>
      <c r="D52" s="42"/>
      <c r="E52" s="43"/>
      <c r="F52" s="43"/>
      <c r="G52" s="25" t="str">
        <f t="shared" si="2"/>
        <v/>
      </c>
      <c r="H52" s="25" t="str">
        <f t="shared" si="3"/>
        <v/>
      </c>
      <c r="I52" s="41" t="str">
        <f>IF(Movimento[[#This Row],[Realizado]]="","",IF(Movimento[[#This Row],[Realizado]]&gt;0,"Entrada","Saída"))</f>
        <v/>
      </c>
    </row>
    <row r="53" spans="1:9" ht="16.5" customHeight="1" x14ac:dyDescent="0.25">
      <c r="A53" s="4"/>
      <c r="B53" s="40"/>
      <c r="C53" s="48"/>
      <c r="D53" s="42"/>
      <c r="E53" s="43"/>
      <c r="F53" s="43"/>
      <c r="G53" s="25" t="str">
        <f t="shared" si="2"/>
        <v/>
      </c>
      <c r="H53" s="25" t="str">
        <f t="shared" si="3"/>
        <v/>
      </c>
      <c r="I53" s="41" t="str">
        <f>IF(Movimento[[#This Row],[Realizado]]="","",IF(Movimento[[#This Row],[Realizado]]&gt;0,"Entrada","Saída"))</f>
        <v/>
      </c>
    </row>
    <row r="54" spans="1:9" ht="16.5" customHeight="1" x14ac:dyDescent="0.25">
      <c r="A54" s="4"/>
      <c r="B54" s="40"/>
      <c r="C54" s="48"/>
      <c r="D54" s="42"/>
      <c r="E54" s="43"/>
      <c r="F54" s="43"/>
      <c r="G54" s="25" t="str">
        <f t="shared" si="2"/>
        <v/>
      </c>
      <c r="H54" s="25" t="str">
        <f t="shared" si="3"/>
        <v/>
      </c>
      <c r="I54" s="41" t="str">
        <f>IF(Movimento[[#This Row],[Realizado]]="","",IF(Movimento[[#This Row],[Realizado]]&gt;0,"Entrada","Saída"))</f>
        <v/>
      </c>
    </row>
    <row r="55" spans="1:9" ht="16.5" customHeight="1" x14ac:dyDescent="0.25">
      <c r="A55" s="4"/>
      <c r="B55" s="40"/>
      <c r="C55" s="48"/>
      <c r="D55" s="42"/>
      <c r="E55" s="43"/>
      <c r="F55" s="43"/>
      <c r="G55" s="25" t="str">
        <f t="shared" si="2"/>
        <v/>
      </c>
      <c r="H55" s="25" t="str">
        <f t="shared" si="3"/>
        <v/>
      </c>
      <c r="I55" s="41" t="str">
        <f>IF(Movimento[[#This Row],[Realizado]]="","",IF(Movimento[[#This Row],[Realizado]]&gt;0,"Entrada","Saída"))</f>
        <v/>
      </c>
    </row>
    <row r="56" spans="1:9" ht="16.5" customHeight="1" x14ac:dyDescent="0.25">
      <c r="A56" s="4"/>
      <c r="B56" s="40"/>
      <c r="C56" s="48"/>
      <c r="D56" s="42"/>
      <c r="E56" s="43"/>
      <c r="F56" s="43"/>
      <c r="G56" s="25" t="str">
        <f t="shared" si="2"/>
        <v/>
      </c>
      <c r="H56" s="25" t="str">
        <f t="shared" si="3"/>
        <v/>
      </c>
      <c r="I56" s="41" t="str">
        <f>IF(Movimento[[#This Row],[Realizado]]="","",IF(Movimento[[#This Row],[Realizado]]&gt;0,"Entrada","Saída"))</f>
        <v/>
      </c>
    </row>
    <row r="57" spans="1:9" ht="16.5" customHeight="1" x14ac:dyDescent="0.25">
      <c r="A57" s="4"/>
      <c r="B57" s="40"/>
      <c r="C57" s="48"/>
      <c r="D57" s="42"/>
      <c r="E57" s="43"/>
      <c r="F57" s="43"/>
      <c r="G57" s="25" t="str">
        <f t="shared" si="2"/>
        <v/>
      </c>
      <c r="H57" s="25" t="str">
        <f t="shared" si="3"/>
        <v/>
      </c>
      <c r="I57" s="41" t="str">
        <f>IF(Movimento[[#This Row],[Realizado]]="","",IF(Movimento[[#This Row],[Realizado]]&gt;0,"Entrada","Saída"))</f>
        <v/>
      </c>
    </row>
    <row r="58" spans="1:9" ht="16.5" customHeight="1" x14ac:dyDescent="0.25">
      <c r="A58" s="4"/>
      <c r="B58" s="40"/>
      <c r="C58" s="48"/>
      <c r="D58" s="42"/>
      <c r="E58" s="43"/>
      <c r="F58" s="43"/>
      <c r="G58" s="25" t="str">
        <f t="shared" si="2"/>
        <v/>
      </c>
      <c r="H58" s="25" t="str">
        <f t="shared" si="3"/>
        <v/>
      </c>
      <c r="I58" s="41" t="str">
        <f>IF(Movimento[[#This Row],[Realizado]]="","",IF(Movimento[[#This Row],[Realizado]]&gt;0,"Entrada","Saída"))</f>
        <v/>
      </c>
    </row>
    <row r="59" spans="1:9" ht="16.5" customHeight="1" x14ac:dyDescent="0.25">
      <c r="A59" s="4"/>
      <c r="B59" s="40"/>
      <c r="C59" s="48"/>
      <c r="D59" s="42"/>
      <c r="E59" s="43"/>
      <c r="F59" s="43"/>
      <c r="G59" s="25" t="str">
        <f t="shared" si="2"/>
        <v/>
      </c>
      <c r="H59" s="25" t="str">
        <f t="shared" si="3"/>
        <v/>
      </c>
      <c r="I59" s="41" t="str">
        <f>IF(Movimento[[#This Row],[Realizado]]="","",IF(Movimento[[#This Row],[Realizado]]&gt;0,"Entrada","Saída"))</f>
        <v/>
      </c>
    </row>
    <row r="60" spans="1:9" ht="16.5" customHeight="1" x14ac:dyDescent="0.25">
      <c r="A60" s="4"/>
      <c r="B60" s="40"/>
      <c r="C60" s="48"/>
      <c r="D60" s="42"/>
      <c r="E60" s="43"/>
      <c r="F60" s="43"/>
      <c r="G60" s="25" t="str">
        <f t="shared" si="2"/>
        <v/>
      </c>
      <c r="H60" s="25" t="str">
        <f t="shared" si="3"/>
        <v/>
      </c>
      <c r="I60" s="41" t="str">
        <f>IF(Movimento[[#This Row],[Realizado]]="","",IF(Movimento[[#This Row],[Realizado]]&gt;0,"Entrada","Saída"))</f>
        <v/>
      </c>
    </row>
    <row r="61" spans="1:9" ht="16.5" customHeight="1" x14ac:dyDescent="0.25">
      <c r="A61" s="4"/>
      <c r="B61" s="40"/>
      <c r="C61" s="48"/>
      <c r="D61" s="42"/>
      <c r="E61" s="43"/>
      <c r="F61" s="43"/>
      <c r="G61" s="25" t="str">
        <f t="shared" si="2"/>
        <v/>
      </c>
      <c r="H61" s="25" t="str">
        <f t="shared" si="3"/>
        <v/>
      </c>
      <c r="I61" s="41" t="str">
        <f>IF(Movimento[[#This Row],[Realizado]]="","",IF(Movimento[[#This Row],[Realizado]]&gt;0,"Entrada","Saída"))</f>
        <v/>
      </c>
    </row>
    <row r="62" spans="1:9" ht="16.5" customHeight="1" x14ac:dyDescent="0.25">
      <c r="A62" s="4"/>
      <c r="B62" s="40"/>
      <c r="C62" s="48"/>
      <c r="D62" s="42"/>
      <c r="E62" s="43"/>
      <c r="F62" s="43"/>
      <c r="G62" s="25" t="str">
        <f t="shared" si="2"/>
        <v/>
      </c>
      <c r="H62" s="25" t="str">
        <f t="shared" si="3"/>
        <v/>
      </c>
      <c r="I62" s="41" t="str">
        <f>IF(Movimento[[#This Row],[Realizado]]="","",IF(Movimento[[#This Row],[Realizado]]&gt;0,"Entrada","Saída"))</f>
        <v/>
      </c>
    </row>
    <row r="63" spans="1:9" ht="16.5" customHeight="1" x14ac:dyDescent="0.25">
      <c r="A63" s="4"/>
      <c r="B63" s="40"/>
      <c r="C63" s="48"/>
      <c r="D63" s="42"/>
      <c r="E63" s="43"/>
      <c r="F63" s="43"/>
      <c r="G63" s="25" t="str">
        <f t="shared" si="2"/>
        <v/>
      </c>
      <c r="H63" s="25" t="str">
        <f t="shared" si="3"/>
        <v/>
      </c>
      <c r="I63" s="41" t="str">
        <f>IF(Movimento[[#This Row],[Realizado]]="","",IF(Movimento[[#This Row],[Realizado]]&gt;0,"Entrada","Saída"))</f>
        <v/>
      </c>
    </row>
    <row r="64" spans="1:9" ht="16.5" customHeight="1" x14ac:dyDescent="0.25">
      <c r="A64" s="4"/>
      <c r="B64" s="40"/>
      <c r="C64" s="48"/>
      <c r="D64" s="42"/>
      <c r="E64" s="43"/>
      <c r="F64" s="43"/>
      <c r="G64" s="25" t="str">
        <f t="shared" si="2"/>
        <v/>
      </c>
      <c r="H64" s="25" t="str">
        <f t="shared" si="3"/>
        <v/>
      </c>
      <c r="I64" s="41" t="str">
        <f>IF(Movimento[[#This Row],[Realizado]]="","",IF(Movimento[[#This Row],[Realizado]]&gt;0,"Entrada","Saída"))</f>
        <v/>
      </c>
    </row>
    <row r="65" spans="1:9" ht="16.5" customHeight="1" x14ac:dyDescent="0.25">
      <c r="A65" s="4"/>
      <c r="B65" s="40"/>
      <c r="C65" s="48"/>
      <c r="D65" s="42"/>
      <c r="E65" s="43"/>
      <c r="F65" s="43"/>
      <c r="G65" s="25" t="str">
        <f t="shared" si="2"/>
        <v/>
      </c>
      <c r="H65" s="25" t="str">
        <f t="shared" si="3"/>
        <v/>
      </c>
      <c r="I65" s="41" t="str">
        <f>IF(Movimento[[#This Row],[Realizado]]="","",IF(Movimento[[#This Row],[Realizado]]&gt;0,"Entrada","Saída"))</f>
        <v/>
      </c>
    </row>
    <row r="66" spans="1:9" ht="16.5" customHeight="1" x14ac:dyDescent="0.25">
      <c r="A66" s="4"/>
      <c r="B66" s="40"/>
      <c r="C66" s="48"/>
      <c r="D66" s="42"/>
      <c r="E66" s="43"/>
      <c r="F66" s="43"/>
      <c r="G66" s="25" t="str">
        <f t="shared" si="2"/>
        <v/>
      </c>
      <c r="H66" s="25" t="str">
        <f t="shared" si="3"/>
        <v/>
      </c>
      <c r="I66" s="41" t="str">
        <f>IF(Movimento[[#This Row],[Realizado]]="","",IF(Movimento[[#This Row],[Realizado]]&gt;0,"Entrada","Saída"))</f>
        <v/>
      </c>
    </row>
    <row r="67" spans="1:9" ht="16.5" customHeight="1" x14ac:dyDescent="0.25">
      <c r="A67" s="4"/>
      <c r="B67" s="40"/>
      <c r="C67" s="48"/>
      <c r="D67" s="42"/>
      <c r="E67" s="43"/>
      <c r="F67" s="43"/>
      <c r="G67" s="25" t="str">
        <f t="shared" si="2"/>
        <v/>
      </c>
      <c r="H67" s="25" t="str">
        <f t="shared" si="3"/>
        <v/>
      </c>
      <c r="I67" s="41" t="str">
        <f>IF(Movimento[[#This Row],[Realizado]]="","",IF(Movimento[[#This Row],[Realizado]]&gt;0,"Entrada","Saída"))</f>
        <v/>
      </c>
    </row>
    <row r="68" spans="1:9" ht="16.5" customHeight="1" x14ac:dyDescent="0.25">
      <c r="A68" s="4"/>
      <c r="B68" s="40"/>
      <c r="C68" s="48"/>
      <c r="D68" s="42"/>
      <c r="E68" s="43"/>
      <c r="F68" s="43"/>
      <c r="G68" s="25" t="str">
        <f t="shared" si="2"/>
        <v/>
      </c>
      <c r="H68" s="25" t="str">
        <f t="shared" si="3"/>
        <v/>
      </c>
      <c r="I68" s="41" t="str">
        <f>IF(Movimento[[#This Row],[Realizado]]="","",IF(Movimento[[#This Row],[Realizado]]&gt;0,"Entrada","Saída"))</f>
        <v/>
      </c>
    </row>
    <row r="69" spans="1:9" ht="16.5" customHeight="1" x14ac:dyDescent="0.25">
      <c r="A69" s="4"/>
      <c r="B69" s="40"/>
      <c r="C69" s="48"/>
      <c r="D69" s="42"/>
      <c r="E69" s="43"/>
      <c r="F69" s="43"/>
      <c r="G69" s="25" t="str">
        <f t="shared" si="2"/>
        <v/>
      </c>
      <c r="H69" s="25" t="str">
        <f t="shared" si="3"/>
        <v/>
      </c>
      <c r="I69" s="41" t="str">
        <f>IF(Movimento[[#This Row],[Realizado]]="","",IF(Movimento[[#This Row],[Realizado]]&gt;0,"Entrada","Saída"))</f>
        <v/>
      </c>
    </row>
    <row r="70" spans="1:9" ht="16.5" customHeight="1" x14ac:dyDescent="0.25">
      <c r="A70" s="4"/>
      <c r="B70" s="40"/>
      <c r="C70" s="48"/>
      <c r="D70" s="42"/>
      <c r="E70" s="43"/>
      <c r="F70" s="43"/>
      <c r="G70" s="25" t="str">
        <f t="shared" si="2"/>
        <v/>
      </c>
      <c r="H70" s="25" t="str">
        <f t="shared" si="3"/>
        <v/>
      </c>
      <c r="I70" s="41" t="str">
        <f>IF(Movimento[[#This Row],[Realizado]]="","",IF(Movimento[[#This Row],[Realizado]]&gt;0,"Entrada","Saída"))</f>
        <v/>
      </c>
    </row>
    <row r="71" spans="1:9" ht="16.5" customHeight="1" x14ac:dyDescent="0.25">
      <c r="A71" s="4"/>
      <c r="B71" s="40"/>
      <c r="C71" s="48"/>
      <c r="D71" s="42"/>
      <c r="E71" s="43"/>
      <c r="F71" s="43"/>
      <c r="G71" s="25" t="str">
        <f t="shared" si="2"/>
        <v/>
      </c>
      <c r="H71" s="25" t="str">
        <f t="shared" si="3"/>
        <v/>
      </c>
      <c r="I71" s="41" t="str">
        <f>IF(Movimento[[#This Row],[Realizado]]="","",IF(Movimento[[#This Row],[Realizado]]&gt;0,"Entrada","Saída"))</f>
        <v/>
      </c>
    </row>
    <row r="72" spans="1:9" ht="16.5" customHeight="1" x14ac:dyDescent="0.25">
      <c r="A72" s="4"/>
      <c r="B72" s="40"/>
      <c r="C72" s="48"/>
      <c r="D72" s="42"/>
      <c r="E72" s="43"/>
      <c r="F72" s="43"/>
      <c r="G72" s="25" t="str">
        <f t="shared" si="2"/>
        <v/>
      </c>
      <c r="H72" s="25" t="str">
        <f t="shared" si="3"/>
        <v/>
      </c>
      <c r="I72" s="41" t="str">
        <f>IF(Movimento[[#This Row],[Realizado]]="","",IF(Movimento[[#This Row],[Realizado]]&gt;0,"Entrada","Saída"))</f>
        <v/>
      </c>
    </row>
    <row r="73" spans="1:9" ht="16.5" customHeight="1" x14ac:dyDescent="0.25">
      <c r="A73" s="4"/>
      <c r="B73" s="40"/>
      <c r="C73" s="48"/>
      <c r="D73" s="42"/>
      <c r="E73" s="43"/>
      <c r="F73" s="43"/>
      <c r="G73" s="25" t="str">
        <f t="shared" si="2"/>
        <v/>
      </c>
      <c r="H73" s="25" t="str">
        <f t="shared" si="3"/>
        <v/>
      </c>
      <c r="I73" s="41" t="str">
        <f>IF(Movimento[[#This Row],[Realizado]]="","",IF(Movimento[[#This Row],[Realizado]]&gt;0,"Entrada","Saída"))</f>
        <v/>
      </c>
    </row>
    <row r="74" spans="1:9" ht="16.5" customHeight="1" x14ac:dyDescent="0.25">
      <c r="A74" s="4"/>
      <c r="B74" s="40"/>
      <c r="C74" s="48"/>
      <c r="D74" s="42"/>
      <c r="E74" s="43"/>
      <c r="F74" s="43"/>
      <c r="G74" s="25" t="str">
        <f t="shared" si="2"/>
        <v/>
      </c>
      <c r="H74" s="25" t="str">
        <f t="shared" si="3"/>
        <v/>
      </c>
      <c r="I74" s="41" t="str">
        <f>IF(Movimento[[#This Row],[Realizado]]="","",IF(Movimento[[#This Row],[Realizado]]&gt;0,"Entrada","Saída"))</f>
        <v/>
      </c>
    </row>
    <row r="75" spans="1:9" ht="16.5" customHeight="1" x14ac:dyDescent="0.25">
      <c r="A75" s="4"/>
      <c r="B75" s="40"/>
      <c r="C75" s="48"/>
      <c r="D75" s="42"/>
      <c r="E75" s="43"/>
      <c r="F75" s="43"/>
      <c r="G75" s="25" t="str">
        <f t="shared" ref="G75:G100" si="4">IF(B75="","",TEXT(B75,"MMMM"))</f>
        <v/>
      </c>
      <c r="H75" s="25" t="str">
        <f t="shared" ref="H75:H100" si="5">IF(B75="","",TEXT(B75,"AAAA"))</f>
        <v/>
      </c>
      <c r="I75" s="41" t="str">
        <f>IF(Movimento[[#This Row],[Realizado]]="","",IF(Movimento[[#This Row],[Realizado]]&gt;0,"Entrada","Saída"))</f>
        <v/>
      </c>
    </row>
    <row r="76" spans="1:9" ht="16.5" customHeight="1" x14ac:dyDescent="0.25">
      <c r="A76" s="4"/>
      <c r="B76" s="40"/>
      <c r="C76" s="48"/>
      <c r="D76" s="42"/>
      <c r="E76" s="43"/>
      <c r="F76" s="43"/>
      <c r="G76" s="25" t="str">
        <f t="shared" si="4"/>
        <v/>
      </c>
      <c r="H76" s="25" t="str">
        <f t="shared" si="5"/>
        <v/>
      </c>
      <c r="I76" s="41" t="str">
        <f>IF(Movimento[[#This Row],[Realizado]]="","",IF(Movimento[[#This Row],[Realizado]]&gt;0,"Entrada","Saída"))</f>
        <v/>
      </c>
    </row>
    <row r="77" spans="1:9" ht="16.5" customHeight="1" x14ac:dyDescent="0.25">
      <c r="A77" s="4"/>
      <c r="B77" s="40"/>
      <c r="C77" s="48"/>
      <c r="D77" s="42"/>
      <c r="E77" s="43"/>
      <c r="F77" s="43"/>
      <c r="G77" s="25" t="str">
        <f t="shared" si="4"/>
        <v/>
      </c>
      <c r="H77" s="25" t="str">
        <f t="shared" si="5"/>
        <v/>
      </c>
      <c r="I77" s="41" t="str">
        <f>IF(Movimento[[#This Row],[Realizado]]="","",IF(Movimento[[#This Row],[Realizado]]&gt;0,"Entrada","Saída"))</f>
        <v/>
      </c>
    </row>
    <row r="78" spans="1:9" ht="16.5" customHeight="1" x14ac:dyDescent="0.25">
      <c r="A78" s="4"/>
      <c r="B78" s="40"/>
      <c r="C78" s="48"/>
      <c r="D78" s="42"/>
      <c r="E78" s="43"/>
      <c r="F78" s="43"/>
      <c r="G78" s="25" t="str">
        <f t="shared" si="4"/>
        <v/>
      </c>
      <c r="H78" s="25" t="str">
        <f t="shared" si="5"/>
        <v/>
      </c>
      <c r="I78" s="41" t="str">
        <f>IF(Movimento[[#This Row],[Realizado]]="","",IF(Movimento[[#This Row],[Realizado]]&gt;0,"Entrada","Saída"))</f>
        <v/>
      </c>
    </row>
    <row r="79" spans="1:9" ht="16.5" customHeight="1" x14ac:dyDescent="0.25">
      <c r="A79" s="4"/>
      <c r="B79" s="40"/>
      <c r="C79" s="48"/>
      <c r="D79" s="42"/>
      <c r="E79" s="43"/>
      <c r="F79" s="43"/>
      <c r="G79" s="25" t="str">
        <f t="shared" si="4"/>
        <v/>
      </c>
      <c r="H79" s="25" t="str">
        <f t="shared" si="5"/>
        <v/>
      </c>
      <c r="I79" s="41" t="str">
        <f>IF(Movimento[[#This Row],[Realizado]]="","",IF(Movimento[[#This Row],[Realizado]]&gt;0,"Entrada","Saída"))</f>
        <v/>
      </c>
    </row>
    <row r="80" spans="1:9" ht="16.5" customHeight="1" x14ac:dyDescent="0.25">
      <c r="A80" s="4"/>
      <c r="B80" s="40"/>
      <c r="C80" s="48"/>
      <c r="D80" s="42"/>
      <c r="E80" s="43"/>
      <c r="F80" s="43"/>
      <c r="G80" s="25" t="str">
        <f t="shared" si="4"/>
        <v/>
      </c>
      <c r="H80" s="25" t="str">
        <f t="shared" si="5"/>
        <v/>
      </c>
      <c r="I80" s="41" t="str">
        <f>IF(Movimento[[#This Row],[Realizado]]="","",IF(Movimento[[#This Row],[Realizado]]&gt;0,"Entrada","Saída"))</f>
        <v/>
      </c>
    </row>
    <row r="81" spans="1:9" ht="16.5" customHeight="1" x14ac:dyDescent="0.25">
      <c r="A81" s="4"/>
      <c r="B81" s="40"/>
      <c r="C81" s="48"/>
      <c r="D81" s="42"/>
      <c r="E81" s="43"/>
      <c r="F81" s="43"/>
      <c r="G81" s="25" t="str">
        <f t="shared" si="4"/>
        <v/>
      </c>
      <c r="H81" s="25" t="str">
        <f t="shared" si="5"/>
        <v/>
      </c>
      <c r="I81" s="41" t="str">
        <f>IF(Movimento[[#This Row],[Realizado]]="","",IF(Movimento[[#This Row],[Realizado]]&gt;0,"Entrada","Saída"))</f>
        <v/>
      </c>
    </row>
    <row r="82" spans="1:9" ht="16.5" customHeight="1" x14ac:dyDescent="0.25">
      <c r="A82" s="4"/>
      <c r="B82" s="40"/>
      <c r="C82" s="48"/>
      <c r="D82" s="42"/>
      <c r="E82" s="43"/>
      <c r="F82" s="43"/>
      <c r="G82" s="25" t="str">
        <f t="shared" si="4"/>
        <v/>
      </c>
      <c r="H82" s="25" t="str">
        <f t="shared" si="5"/>
        <v/>
      </c>
      <c r="I82" s="41" t="str">
        <f>IF(Movimento[[#This Row],[Realizado]]="","",IF(Movimento[[#This Row],[Realizado]]&gt;0,"Entrada","Saída"))</f>
        <v/>
      </c>
    </row>
    <row r="83" spans="1:9" ht="16.5" customHeight="1" x14ac:dyDescent="0.25">
      <c r="A83" s="4"/>
      <c r="B83" s="40"/>
      <c r="C83" s="48"/>
      <c r="D83" s="42"/>
      <c r="E83" s="43"/>
      <c r="F83" s="43"/>
      <c r="G83" s="25" t="str">
        <f t="shared" si="4"/>
        <v/>
      </c>
      <c r="H83" s="25" t="str">
        <f t="shared" si="5"/>
        <v/>
      </c>
      <c r="I83" s="41" t="str">
        <f>IF(Movimento[[#This Row],[Realizado]]="","",IF(Movimento[[#This Row],[Realizado]]&gt;0,"Entrada","Saída"))</f>
        <v/>
      </c>
    </row>
    <row r="84" spans="1:9" ht="16.5" customHeight="1" x14ac:dyDescent="0.25">
      <c r="A84" s="4"/>
      <c r="B84" s="40"/>
      <c r="C84" s="48"/>
      <c r="D84" s="42"/>
      <c r="E84" s="43"/>
      <c r="F84" s="43"/>
      <c r="G84" s="25" t="str">
        <f t="shared" si="4"/>
        <v/>
      </c>
      <c r="H84" s="25" t="str">
        <f t="shared" si="5"/>
        <v/>
      </c>
      <c r="I84" s="41" t="str">
        <f>IF(Movimento[[#This Row],[Realizado]]="","",IF(Movimento[[#This Row],[Realizado]]&gt;0,"Entrada","Saída"))</f>
        <v/>
      </c>
    </row>
    <row r="85" spans="1:9" ht="16.5" customHeight="1" x14ac:dyDescent="0.25">
      <c r="A85" s="4"/>
      <c r="B85" s="40"/>
      <c r="C85" s="48"/>
      <c r="D85" s="42"/>
      <c r="E85" s="43"/>
      <c r="F85" s="43"/>
      <c r="G85" s="25" t="str">
        <f t="shared" si="4"/>
        <v/>
      </c>
      <c r="H85" s="25" t="str">
        <f t="shared" si="5"/>
        <v/>
      </c>
      <c r="I85" s="41" t="str">
        <f>IF(Movimento[[#This Row],[Realizado]]="","",IF(Movimento[[#This Row],[Realizado]]&gt;0,"Entrada","Saída"))</f>
        <v/>
      </c>
    </row>
    <row r="86" spans="1:9" ht="16.5" customHeight="1" x14ac:dyDescent="0.25">
      <c r="A86" s="4"/>
      <c r="B86" s="40"/>
      <c r="C86" s="48"/>
      <c r="D86" s="42"/>
      <c r="E86" s="43"/>
      <c r="F86" s="43"/>
      <c r="G86" s="25" t="str">
        <f t="shared" si="4"/>
        <v/>
      </c>
      <c r="H86" s="25" t="str">
        <f t="shared" si="5"/>
        <v/>
      </c>
      <c r="I86" s="41" t="str">
        <f>IF(Movimento[[#This Row],[Realizado]]="","",IF(Movimento[[#This Row],[Realizado]]&gt;0,"Entrada","Saída"))</f>
        <v/>
      </c>
    </row>
    <row r="87" spans="1:9" ht="16.5" customHeight="1" x14ac:dyDescent="0.25">
      <c r="A87" s="4"/>
      <c r="B87" s="40"/>
      <c r="C87" s="48"/>
      <c r="D87" s="42"/>
      <c r="E87" s="43"/>
      <c r="F87" s="43"/>
      <c r="G87" s="25" t="str">
        <f t="shared" si="4"/>
        <v/>
      </c>
      <c r="H87" s="25" t="str">
        <f t="shared" si="5"/>
        <v/>
      </c>
      <c r="I87" s="41" t="str">
        <f>IF(Movimento[[#This Row],[Realizado]]="","",IF(Movimento[[#This Row],[Realizado]]&gt;0,"Entrada","Saída"))</f>
        <v/>
      </c>
    </row>
    <row r="88" spans="1:9" ht="16.5" customHeight="1" x14ac:dyDescent="0.25">
      <c r="A88" s="4"/>
      <c r="B88" s="40"/>
      <c r="C88" s="48"/>
      <c r="D88" s="42"/>
      <c r="E88" s="43"/>
      <c r="F88" s="43"/>
      <c r="G88" s="25" t="str">
        <f t="shared" si="4"/>
        <v/>
      </c>
      <c r="H88" s="25" t="str">
        <f t="shared" si="5"/>
        <v/>
      </c>
      <c r="I88" s="41" t="str">
        <f>IF(Movimento[[#This Row],[Realizado]]="","",IF(Movimento[[#This Row],[Realizado]]&gt;0,"Entrada","Saída"))</f>
        <v/>
      </c>
    </row>
    <row r="89" spans="1:9" ht="16.5" customHeight="1" x14ac:dyDescent="0.25">
      <c r="A89" s="4"/>
      <c r="B89" s="40"/>
      <c r="C89" s="48"/>
      <c r="D89" s="42"/>
      <c r="E89" s="43"/>
      <c r="F89" s="43"/>
      <c r="G89" s="25" t="str">
        <f t="shared" si="4"/>
        <v/>
      </c>
      <c r="H89" s="25" t="str">
        <f t="shared" si="5"/>
        <v/>
      </c>
      <c r="I89" s="41" t="str">
        <f>IF(Movimento[[#This Row],[Realizado]]="","",IF(Movimento[[#This Row],[Realizado]]&gt;0,"Entrada","Saída"))</f>
        <v/>
      </c>
    </row>
    <row r="90" spans="1:9" ht="16.5" customHeight="1" x14ac:dyDescent="0.25">
      <c r="A90" s="4"/>
      <c r="B90" s="40"/>
      <c r="C90" s="48"/>
      <c r="D90" s="42"/>
      <c r="E90" s="43"/>
      <c r="F90" s="43"/>
      <c r="G90" s="25" t="str">
        <f t="shared" si="4"/>
        <v/>
      </c>
      <c r="H90" s="25" t="str">
        <f t="shared" si="5"/>
        <v/>
      </c>
      <c r="I90" s="41" t="str">
        <f>IF(Movimento[[#This Row],[Realizado]]="","",IF(Movimento[[#This Row],[Realizado]]&gt;0,"Entrada","Saída"))</f>
        <v/>
      </c>
    </row>
    <row r="91" spans="1:9" ht="16.5" customHeight="1" x14ac:dyDescent="0.25">
      <c r="A91" s="4"/>
      <c r="B91" s="40"/>
      <c r="C91" s="48"/>
      <c r="D91" s="42"/>
      <c r="E91" s="43"/>
      <c r="F91" s="43"/>
      <c r="G91" s="25" t="str">
        <f t="shared" si="4"/>
        <v/>
      </c>
      <c r="H91" s="25" t="str">
        <f t="shared" si="5"/>
        <v/>
      </c>
      <c r="I91" s="41" t="str">
        <f>IF(Movimento[[#This Row],[Realizado]]="","",IF(Movimento[[#This Row],[Realizado]]&gt;0,"Entrada","Saída"))</f>
        <v/>
      </c>
    </row>
    <row r="92" spans="1:9" ht="16.5" customHeight="1" x14ac:dyDescent="0.25">
      <c r="A92" s="4"/>
      <c r="B92" s="40"/>
      <c r="C92" s="48"/>
      <c r="D92" s="42"/>
      <c r="E92" s="43"/>
      <c r="F92" s="43"/>
      <c r="G92" s="25" t="str">
        <f t="shared" si="4"/>
        <v/>
      </c>
      <c r="H92" s="25" t="str">
        <f t="shared" si="5"/>
        <v/>
      </c>
      <c r="I92" s="41" t="str">
        <f>IF(Movimento[[#This Row],[Realizado]]="","",IF(Movimento[[#This Row],[Realizado]]&gt;0,"Entrada","Saída"))</f>
        <v/>
      </c>
    </row>
    <row r="93" spans="1:9" ht="16.5" customHeight="1" x14ac:dyDescent="0.25">
      <c r="A93" s="4"/>
      <c r="B93" s="40"/>
      <c r="C93" s="48"/>
      <c r="D93" s="42"/>
      <c r="E93" s="43"/>
      <c r="F93" s="43"/>
      <c r="G93" s="25" t="str">
        <f t="shared" si="4"/>
        <v/>
      </c>
      <c r="H93" s="25" t="str">
        <f t="shared" si="5"/>
        <v/>
      </c>
      <c r="I93" s="41" t="str">
        <f>IF(Movimento[[#This Row],[Realizado]]="","",IF(Movimento[[#This Row],[Realizado]]&gt;0,"Entrada","Saída"))</f>
        <v/>
      </c>
    </row>
    <row r="94" spans="1:9" ht="16.5" customHeight="1" x14ac:dyDescent="0.25">
      <c r="A94" s="4"/>
      <c r="B94" s="40"/>
      <c r="C94" s="48"/>
      <c r="D94" s="42"/>
      <c r="E94" s="43"/>
      <c r="F94" s="43"/>
      <c r="G94" s="25" t="str">
        <f t="shared" si="4"/>
        <v/>
      </c>
      <c r="H94" s="25" t="str">
        <f t="shared" si="5"/>
        <v/>
      </c>
      <c r="I94" s="41" t="str">
        <f>IF(Movimento[[#This Row],[Realizado]]="","",IF(Movimento[[#This Row],[Realizado]]&gt;0,"Entrada","Saída"))</f>
        <v/>
      </c>
    </row>
    <row r="95" spans="1:9" ht="16.5" customHeight="1" x14ac:dyDescent="0.25">
      <c r="A95" s="4"/>
      <c r="B95" s="40"/>
      <c r="C95" s="48"/>
      <c r="D95" s="42"/>
      <c r="E95" s="43"/>
      <c r="F95" s="43"/>
      <c r="G95" s="25" t="str">
        <f t="shared" si="4"/>
        <v/>
      </c>
      <c r="H95" s="25" t="str">
        <f t="shared" si="5"/>
        <v/>
      </c>
      <c r="I95" s="41" t="str">
        <f>IF(Movimento[[#This Row],[Realizado]]="","",IF(Movimento[[#This Row],[Realizado]]&gt;0,"Entrada","Saída"))</f>
        <v/>
      </c>
    </row>
    <row r="96" spans="1:9" ht="16.5" customHeight="1" x14ac:dyDescent="0.25">
      <c r="A96" s="4"/>
      <c r="B96" s="40"/>
      <c r="C96" s="48"/>
      <c r="D96" s="42"/>
      <c r="E96" s="43"/>
      <c r="F96" s="43"/>
      <c r="G96" s="25" t="str">
        <f t="shared" si="4"/>
        <v/>
      </c>
      <c r="H96" s="25" t="str">
        <f t="shared" si="5"/>
        <v/>
      </c>
      <c r="I96" s="41" t="str">
        <f>IF(Movimento[[#This Row],[Realizado]]="","",IF(Movimento[[#This Row],[Realizado]]&gt;0,"Entrada","Saída"))</f>
        <v/>
      </c>
    </row>
    <row r="97" spans="1:9" ht="16.5" customHeight="1" x14ac:dyDescent="0.25">
      <c r="A97" s="4"/>
      <c r="B97" s="40"/>
      <c r="C97" s="48"/>
      <c r="D97" s="42"/>
      <c r="E97" s="43"/>
      <c r="F97" s="43"/>
      <c r="G97" s="25" t="str">
        <f t="shared" si="4"/>
        <v/>
      </c>
      <c r="H97" s="25" t="str">
        <f t="shared" si="5"/>
        <v/>
      </c>
      <c r="I97" s="41" t="str">
        <f>IF(Movimento[[#This Row],[Realizado]]="","",IF(Movimento[[#This Row],[Realizado]]&gt;0,"Entrada","Saída"))</f>
        <v/>
      </c>
    </row>
    <row r="98" spans="1:9" ht="16.5" customHeight="1" x14ac:dyDescent="0.25">
      <c r="A98" s="4"/>
      <c r="B98" s="40"/>
      <c r="C98" s="48"/>
      <c r="D98" s="42"/>
      <c r="E98" s="43"/>
      <c r="F98" s="43"/>
      <c r="G98" s="25" t="str">
        <f t="shared" si="4"/>
        <v/>
      </c>
      <c r="H98" s="25" t="str">
        <f t="shared" si="5"/>
        <v/>
      </c>
      <c r="I98" s="41" t="str">
        <f>IF(Movimento[[#This Row],[Realizado]]="","",IF(Movimento[[#This Row],[Realizado]]&gt;0,"Entrada","Saída"))</f>
        <v/>
      </c>
    </row>
    <row r="99" spans="1:9" ht="16.5" customHeight="1" x14ac:dyDescent="0.25">
      <c r="A99" s="4"/>
      <c r="B99" s="40"/>
      <c r="C99" s="48"/>
      <c r="D99" s="42"/>
      <c r="E99" s="43"/>
      <c r="F99" s="43"/>
      <c r="G99" s="25" t="str">
        <f t="shared" si="4"/>
        <v/>
      </c>
      <c r="H99" s="25" t="str">
        <f t="shared" si="5"/>
        <v/>
      </c>
      <c r="I99" s="41" t="str">
        <f>IF(Movimento[[#This Row],[Realizado]]="","",IF(Movimento[[#This Row],[Realizado]]&gt;0,"Entrada","Saída"))</f>
        <v/>
      </c>
    </row>
    <row r="100" spans="1:9" ht="16.5" customHeight="1" x14ac:dyDescent="0.25">
      <c r="A100" s="4"/>
      <c r="B100" s="40"/>
      <c r="C100" s="48"/>
      <c r="D100" s="42"/>
      <c r="E100" s="43"/>
      <c r="F100" s="43"/>
      <c r="G100" s="25" t="str">
        <f t="shared" si="4"/>
        <v/>
      </c>
      <c r="H100" s="25" t="str">
        <f t="shared" si="5"/>
        <v/>
      </c>
      <c r="I100" s="41" t="str">
        <f>IF(Movimento[[#This Row],[Realizado]]="","",IF(Movimento[[#This Row],[Realizado]]&gt;0,"Entrada","Saída"))</f>
        <v/>
      </c>
    </row>
    <row r="101" spans="1:9" ht="16.5" customHeight="1" x14ac:dyDescent="0.25">
      <c r="A101" s="4"/>
      <c r="B101" s="44" t="s">
        <v>13</v>
      </c>
      <c r="C101" s="45"/>
      <c r="D101" s="45"/>
      <c r="E101" s="46">
        <f>SUBTOTAL(109,Movimento[Orçado])</f>
        <v>0</v>
      </c>
      <c r="F101" s="46">
        <f>SUBTOTAL(109,Movimento[Realizado])</f>
        <v>250</v>
      </c>
      <c r="G101" s="45"/>
      <c r="H101" s="45"/>
      <c r="I101" s="45"/>
    </row>
  </sheetData>
  <sheetProtection selectLockedCells="1"/>
  <mergeCells count="1">
    <mergeCell ref="B2:D2"/>
  </mergeCells>
  <dataValidations count="2">
    <dataValidation type="list" allowBlank="1" showInputMessage="1" showErrorMessage="1" sqref="D4" xr:uid="{00000000-0002-0000-0200-000000000000}">
      <formula1>"Janeiro,Fevereiro,Março,Abril,Maio,junho,Julho,Agosto,Setembro,Outubro,Novembro,Dezembro,Todos"</formula1>
    </dataValidation>
    <dataValidation type="list" allowBlank="1" showInputMessage="1" showErrorMessage="1" sqref="D3 C11:C100" xr:uid="{00000000-0002-0000-0200-000001000000}">
      <formula1>CONTAS</formula1>
    </dataValidation>
  </dataValidations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2"/>
  <sheetViews>
    <sheetView showGridLines="0" tabSelected="1" workbookViewId="0">
      <selection activeCell="P12" sqref="P12"/>
    </sheetView>
  </sheetViews>
  <sheetFormatPr defaultRowHeight="15" x14ac:dyDescent="0.25"/>
  <cols>
    <col min="1" max="1" width="1.28515625" customWidth="1"/>
    <col min="2" max="2" width="18.7109375" customWidth="1"/>
    <col min="3" max="3" width="19.42578125" customWidth="1"/>
    <col min="6" max="6" width="3.28515625" customWidth="1"/>
    <col min="7" max="7" width="11.42578125" customWidth="1"/>
    <col min="8" max="8" width="13.7109375" customWidth="1"/>
    <col min="11" max="11" width="3" customWidth="1"/>
    <col min="13" max="13" width="12" customWidth="1"/>
    <col min="14" max="14" width="14.28515625" customWidth="1"/>
  </cols>
  <sheetData>
    <row r="1" spans="2:15" ht="22.5" x14ac:dyDescent="0.3">
      <c r="B1" s="74" t="s">
        <v>76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2:15" x14ac:dyDescent="0.25">
      <c r="B2" s="76" t="s">
        <v>77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4" spans="2:15" x14ac:dyDescent="0.25">
      <c r="B4" s="77" t="s">
        <v>78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6" spans="2:15" ht="18.75" x14ac:dyDescent="0.3">
      <c r="B6" s="78" t="s">
        <v>79</v>
      </c>
      <c r="C6" s="78"/>
      <c r="D6" s="78"/>
      <c r="E6" s="78"/>
      <c r="G6" s="79" t="s">
        <v>80</v>
      </c>
      <c r="H6" s="80"/>
      <c r="I6" s="80"/>
      <c r="J6" s="80"/>
      <c r="L6" s="81" t="s">
        <v>81</v>
      </c>
      <c r="M6" s="82"/>
      <c r="N6" s="82"/>
      <c r="O6" s="82"/>
    </row>
    <row r="7" spans="2:15" x14ac:dyDescent="0.25">
      <c r="B7" s="104" t="s">
        <v>82</v>
      </c>
      <c r="C7" s="104"/>
      <c r="D7" s="104"/>
      <c r="E7" s="104"/>
      <c r="G7" s="83" t="s">
        <v>83</v>
      </c>
      <c r="H7" s="83"/>
      <c r="I7" s="84" t="s">
        <v>84</v>
      </c>
      <c r="J7" s="83"/>
      <c r="L7" s="105" t="s">
        <v>85</v>
      </c>
      <c r="M7" s="105"/>
      <c r="N7" s="105"/>
      <c r="O7" s="105"/>
    </row>
    <row r="8" spans="2:15" x14ac:dyDescent="0.25">
      <c r="B8" s="104"/>
      <c r="C8" s="104"/>
      <c r="D8" s="104"/>
      <c r="E8" s="104"/>
      <c r="G8" s="83" t="s">
        <v>86</v>
      </c>
      <c r="H8" s="83"/>
      <c r="I8" s="84" t="s">
        <v>87</v>
      </c>
      <c r="J8" s="83"/>
      <c r="L8" s="105"/>
      <c r="M8" s="105"/>
      <c r="N8" s="105"/>
      <c r="O8" s="105"/>
    </row>
    <row r="9" spans="2:15" x14ac:dyDescent="0.25">
      <c r="B9" s="104"/>
      <c r="C9" s="104"/>
      <c r="D9" s="104"/>
      <c r="E9" s="104"/>
      <c r="G9" s="83" t="s">
        <v>88</v>
      </c>
      <c r="H9" s="83"/>
      <c r="I9" s="84" t="s">
        <v>89</v>
      </c>
      <c r="J9" s="83"/>
      <c r="L9" s="105"/>
      <c r="M9" s="105"/>
      <c r="N9" s="105"/>
      <c r="O9" s="105"/>
    </row>
    <row r="10" spans="2:15" x14ac:dyDescent="0.25">
      <c r="B10" s="85" t="s">
        <v>90</v>
      </c>
      <c r="C10" s="85"/>
      <c r="D10" s="85"/>
      <c r="E10" s="85"/>
      <c r="G10" s="83" t="s">
        <v>91</v>
      </c>
      <c r="H10" s="83"/>
      <c r="I10" s="84" t="s">
        <v>84</v>
      </c>
      <c r="J10" s="83"/>
      <c r="L10" s="105"/>
      <c r="M10" s="105"/>
      <c r="N10" s="105"/>
      <c r="O10" s="105"/>
    </row>
    <row r="11" spans="2:15" x14ac:dyDescent="0.25">
      <c r="B11" s="86" t="s">
        <v>92</v>
      </c>
      <c r="C11" s="87"/>
      <c r="D11" s="87"/>
      <c r="E11" s="87"/>
      <c r="G11" s="77"/>
      <c r="H11" s="77"/>
      <c r="I11" s="77"/>
      <c r="J11" s="77"/>
      <c r="L11" s="105"/>
      <c r="M11" s="105"/>
      <c r="N11" s="105"/>
      <c r="O11" s="105"/>
    </row>
    <row r="13" spans="2:15" ht="18.75" x14ac:dyDescent="0.3">
      <c r="B13" s="88" t="s">
        <v>93</v>
      </c>
      <c r="C13" s="88"/>
      <c r="D13" s="88"/>
      <c r="E13" s="88"/>
      <c r="G13" s="92"/>
      <c r="H13" s="92"/>
      <c r="I13" s="92"/>
      <c r="J13" s="92"/>
      <c r="K13" s="92"/>
      <c r="L13" s="92"/>
      <c r="M13" s="92"/>
      <c r="N13" s="92"/>
      <c r="O13" s="92"/>
    </row>
    <row r="14" spans="2:15" x14ac:dyDescent="0.25">
      <c r="B14" s="89" t="s">
        <v>94</v>
      </c>
      <c r="C14" s="90" t="s">
        <v>95</v>
      </c>
      <c r="D14" s="91"/>
      <c r="E14" s="91"/>
      <c r="G14" s="92"/>
      <c r="H14" s="92"/>
      <c r="I14" s="92"/>
      <c r="J14" s="92"/>
      <c r="K14" s="92"/>
      <c r="L14" s="92"/>
      <c r="M14" s="92"/>
      <c r="N14" s="92"/>
      <c r="O14" s="92"/>
    </row>
    <row r="15" spans="2:15" x14ac:dyDescent="0.25">
      <c r="B15" s="89" t="s">
        <v>68</v>
      </c>
      <c r="C15" s="90" t="s">
        <v>69</v>
      </c>
      <c r="D15" s="91"/>
      <c r="E15" s="91"/>
      <c r="G15" s="92"/>
      <c r="H15" s="92"/>
      <c r="I15" s="92"/>
      <c r="J15" s="92"/>
      <c r="K15" s="92"/>
      <c r="L15" s="92"/>
      <c r="M15" s="92"/>
      <c r="N15" s="92"/>
      <c r="O15" s="92"/>
    </row>
    <row r="16" spans="2:15" x14ac:dyDescent="0.25">
      <c r="B16" s="89" t="s">
        <v>100</v>
      </c>
      <c r="C16" s="91" t="s">
        <v>96</v>
      </c>
      <c r="D16" s="91"/>
      <c r="E16" s="91"/>
      <c r="G16" s="92"/>
      <c r="H16" s="92"/>
      <c r="I16" s="92"/>
      <c r="J16" s="92"/>
      <c r="K16" s="92"/>
      <c r="L16" s="92"/>
      <c r="M16" s="92"/>
      <c r="N16" s="92"/>
      <c r="O16" s="92"/>
    </row>
    <row r="17" spans="2:15" x14ac:dyDescent="0.25">
      <c r="B17" s="89" t="s">
        <v>98</v>
      </c>
      <c r="C17" s="91" t="s">
        <v>99</v>
      </c>
      <c r="D17" s="91"/>
      <c r="E17" s="91"/>
      <c r="G17" s="92"/>
      <c r="H17" s="92"/>
      <c r="I17" s="92"/>
      <c r="J17" s="107" t="s">
        <v>102</v>
      </c>
      <c r="K17" s="107"/>
      <c r="L17" s="107"/>
      <c r="M17" s="106" t="s">
        <v>103</v>
      </c>
      <c r="N17" s="106"/>
      <c r="O17" s="92"/>
    </row>
    <row r="18" spans="2:15" x14ac:dyDescent="0.25">
      <c r="B18" s="89" t="s">
        <v>97</v>
      </c>
      <c r="C18" s="91" t="s">
        <v>99</v>
      </c>
      <c r="D18" s="91"/>
      <c r="E18" s="91"/>
      <c r="G18" s="92"/>
      <c r="H18" s="92"/>
      <c r="I18" s="92"/>
      <c r="J18" s="107"/>
      <c r="K18" s="107"/>
      <c r="L18" s="107"/>
      <c r="M18" s="106"/>
      <c r="N18" s="106"/>
      <c r="O18" s="92"/>
    </row>
    <row r="22" spans="2:15" ht="15" customHeight="1" x14ac:dyDescent="0.25"/>
  </sheetData>
  <mergeCells count="4">
    <mergeCell ref="B7:E9"/>
    <mergeCell ref="L7:O11"/>
    <mergeCell ref="M17:N18"/>
    <mergeCell ref="J17:L18"/>
  </mergeCells>
  <hyperlinks>
    <hyperlink ref="C14" r:id="rId1" xr:uid="{00000000-0004-0000-0300-000000000000}"/>
    <hyperlink ref="C15" r:id="rId2" xr:uid="{00000000-0004-0000-0300-000001000000}"/>
    <hyperlink ref="B11" r:id="rId3" xr:uid="{00000000-0004-0000-0300-000002000000}"/>
  </hyperlinks>
  <pageMargins left="0.511811024" right="0.511811024" top="0.78740157499999996" bottom="0.78740157499999996" header="0.31496062000000002" footer="0.3149606200000000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Config</vt:lpstr>
      <vt:lpstr>Fluxo de Caixa Anual</vt:lpstr>
      <vt:lpstr>Fluxo de Caixa</vt:lpstr>
      <vt:lpstr>Créditos</vt:lpstr>
      <vt:lpstr>CONTAS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2018-10-10T11:47:24Z</dcterms:modified>
</cp:coreProperties>
</file>