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eds\Dropbox\Planilhas Profissionais\Em Desenvolvimento\Grafico de radar da vida\"/>
    </mc:Choice>
  </mc:AlternateContent>
  <bookViews>
    <workbookView xWindow="0" yWindow="0" windowWidth="20490" windowHeight="8955" xr2:uid="{00000000-000D-0000-FFFF-FFFF00000000}"/>
  </bookViews>
  <sheets>
    <sheet name="Inicio" sheetId="4" r:id="rId1"/>
    <sheet name="Pontuação" sheetId="1" r:id="rId2"/>
    <sheet name="Gráficos" sheetId="2" r:id="rId3"/>
    <sheet name="Gráfico geral" sheetId="3" r:id="rId4"/>
  </sheets>
  <definedNames>
    <definedName name="_xlnm.Print_Area" localSheetId="2">Gráficos!$A$2:$J$67</definedName>
    <definedName name="CABECALHO">SuaVida[#Headers]</definedName>
    <definedName name="VIDA">SuaVida[PERÍODO]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3" l="1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N5" i="3"/>
  <c r="B5" i="2" l="1"/>
  <c r="AL14" i="1"/>
  <c r="D13" i="2" s="1"/>
  <c r="E13" i="2" s="1"/>
  <c r="AL7" i="1"/>
  <c r="D6" i="2" s="1"/>
  <c r="E6" i="2" s="1"/>
  <c r="AL8" i="1"/>
  <c r="D7" i="2" s="1"/>
  <c r="E7" i="2" s="1"/>
  <c r="AL9" i="1"/>
  <c r="D8" i="2" s="1"/>
  <c r="E8" i="2" s="1"/>
  <c r="AL10" i="1"/>
  <c r="D9" i="2" s="1"/>
  <c r="E9" i="2" s="1"/>
  <c r="AL11" i="1"/>
  <c r="D10" i="2" s="1"/>
  <c r="E10" i="2" s="1"/>
  <c r="AL12" i="1"/>
  <c r="D11" i="2" s="1"/>
  <c r="E11" i="2" s="1"/>
  <c r="AL13" i="1"/>
  <c r="D12" i="2" s="1"/>
  <c r="E12" i="2" s="1"/>
  <c r="AL15" i="1"/>
  <c r="D14" i="2" s="1"/>
  <c r="E14" i="2" s="1"/>
  <c r="AL16" i="1"/>
  <c r="D15" i="2" s="1"/>
  <c r="E15" i="2" s="1"/>
  <c r="AL6" i="1"/>
  <c r="AL17" i="1" l="1"/>
  <c r="D5" i="2"/>
  <c r="H15" i="3"/>
  <c r="D17" i="2" l="1"/>
  <c r="E17" i="2" s="1"/>
  <c r="E5" i="2"/>
  <c r="AK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B17" i="1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E6" i="3"/>
  <c r="C6" i="3"/>
  <c r="D6" i="3"/>
  <c r="F6" i="3"/>
  <c r="G6" i="3"/>
  <c r="H6" i="3"/>
  <c r="I6" i="3"/>
  <c r="J6" i="3"/>
  <c r="B6" i="3"/>
  <c r="AF5" i="3"/>
  <c r="AG5" i="3"/>
  <c r="AH5" i="3"/>
  <c r="AI5" i="3"/>
  <c r="AJ5" i="3"/>
  <c r="AK5" i="3"/>
  <c r="X5" i="3"/>
  <c r="Y5" i="3"/>
  <c r="Z5" i="3"/>
  <c r="AA5" i="3"/>
  <c r="AB5" i="3"/>
  <c r="AC5" i="3"/>
  <c r="AD5" i="3"/>
  <c r="AE5" i="3"/>
  <c r="Q5" i="3"/>
  <c r="R5" i="3"/>
  <c r="S5" i="3"/>
  <c r="T5" i="3"/>
  <c r="U5" i="3"/>
  <c r="V5" i="3"/>
  <c r="W5" i="3"/>
  <c r="P5" i="3"/>
  <c r="I5" i="3"/>
  <c r="J5" i="3"/>
  <c r="K5" i="3"/>
  <c r="L5" i="3"/>
  <c r="M5" i="3"/>
  <c r="O5" i="3"/>
  <c r="C5" i="3"/>
  <c r="D5" i="3"/>
  <c r="E5" i="3"/>
  <c r="F5" i="3"/>
  <c r="G5" i="3"/>
  <c r="H5" i="3"/>
  <c r="B5" i="3"/>
  <c r="AI18" i="1" l="1"/>
  <c r="AI21" i="3"/>
  <c r="W18" i="1"/>
  <c r="W21" i="3"/>
  <c r="O18" i="1"/>
  <c r="O21" i="3"/>
  <c r="C18" i="1"/>
  <c r="C21" i="3"/>
  <c r="AH18" i="1"/>
  <c r="AH21" i="3"/>
  <c r="AD18" i="1"/>
  <c r="AD21" i="3"/>
  <c r="Z18" i="1"/>
  <c r="Z21" i="3"/>
  <c r="V18" i="1"/>
  <c r="V21" i="3"/>
  <c r="R18" i="1"/>
  <c r="R21" i="3"/>
  <c r="N18" i="1"/>
  <c r="N21" i="3"/>
  <c r="J18" i="1"/>
  <c r="J21" i="3"/>
  <c r="F18" i="1"/>
  <c r="F21" i="3"/>
  <c r="AK18" i="1"/>
  <c r="AK21" i="3"/>
  <c r="AE18" i="1"/>
  <c r="AE21" i="3"/>
  <c r="K18" i="1"/>
  <c r="K21" i="3"/>
  <c r="AG18" i="1"/>
  <c r="AG21" i="3"/>
  <c r="AC18" i="1"/>
  <c r="AC21" i="3"/>
  <c r="Y18" i="1"/>
  <c r="Y21" i="3"/>
  <c r="U18" i="1"/>
  <c r="U21" i="3"/>
  <c r="Q18" i="1"/>
  <c r="Q21" i="3"/>
  <c r="M18" i="1"/>
  <c r="M21" i="3"/>
  <c r="I18" i="1"/>
  <c r="I21" i="3"/>
  <c r="E18" i="1"/>
  <c r="E21" i="3"/>
  <c r="AA18" i="1"/>
  <c r="AA21" i="3"/>
  <c r="S18" i="1"/>
  <c r="S21" i="3"/>
  <c r="G18" i="1"/>
  <c r="G21" i="3"/>
  <c r="AJ18" i="1"/>
  <c r="AJ21" i="3"/>
  <c r="AF18" i="1"/>
  <c r="AF21" i="3"/>
  <c r="AB18" i="1"/>
  <c r="AB21" i="3"/>
  <c r="X18" i="1"/>
  <c r="X21" i="3"/>
  <c r="T18" i="1"/>
  <c r="T21" i="3"/>
  <c r="P18" i="1"/>
  <c r="P21" i="3"/>
  <c r="L18" i="1"/>
  <c r="L21" i="3"/>
  <c r="D18" i="1"/>
  <c r="D21" i="3"/>
  <c r="B18" i="1"/>
  <c r="B21" i="3"/>
  <c r="H18" i="1"/>
  <c r="H21" i="3"/>
  <c r="I15" i="3"/>
  <c r="B15" i="2"/>
  <c r="C15" i="2" s="1"/>
  <c r="B14" i="2"/>
  <c r="C14" i="2" s="1"/>
  <c r="B13" i="2"/>
  <c r="C13" i="2" s="1"/>
  <c r="B12" i="2"/>
  <c r="C12" i="2" s="1"/>
  <c r="B11" i="2"/>
  <c r="C11" i="2" s="1"/>
  <c r="B10" i="2"/>
  <c r="C10" i="2" s="1"/>
  <c r="B9" i="2"/>
  <c r="C9" i="2" s="1"/>
  <c r="B8" i="2"/>
  <c r="C8" i="2" s="1"/>
  <c r="B7" i="2"/>
  <c r="C7" i="2" s="1"/>
  <c r="B6" i="2"/>
  <c r="C6" i="2" s="1"/>
  <c r="C5" i="2" l="1"/>
  <c r="B17" i="2"/>
  <c r="C17" i="2" s="1"/>
</calcChain>
</file>

<file path=xl/sharedStrings.xml><?xml version="1.0" encoding="utf-8"?>
<sst xmlns="http://schemas.openxmlformats.org/spreadsheetml/2006/main" count="91" uniqueCount="75">
  <si>
    <t>PROFISSIONAL</t>
  </si>
  <si>
    <t>FINANCEIRO</t>
  </si>
  <si>
    <t>INTELECTUAL</t>
  </si>
  <si>
    <t>EMOCIONAL</t>
  </si>
  <si>
    <t>PARENTES</t>
  </si>
  <si>
    <t>CONJUGAL</t>
  </si>
  <si>
    <t>FILHOS</t>
  </si>
  <si>
    <t>SOCIAL</t>
  </si>
  <si>
    <t>SAÚDE</t>
  </si>
  <si>
    <t>SUA VIDA</t>
  </si>
  <si>
    <t>6</t>
  </si>
  <si>
    <t>7</t>
  </si>
  <si>
    <t>8</t>
  </si>
  <si>
    <t>9</t>
  </si>
  <si>
    <t>10</t>
  </si>
  <si>
    <t>11</t>
  </si>
  <si>
    <t>12</t>
  </si>
  <si>
    <t>ESPIRITUAL</t>
  </si>
  <si>
    <t xml:space="preserve">                                                   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</si>
  <si>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</si>
  <si>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</si>
  <si>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</si>
  <si>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</si>
  <si>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</si>
  <si>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</si>
  <si>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</si>
  <si>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</si>
  <si>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</si>
  <si>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</si>
  <si>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</si>
  <si>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</si>
  <si>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</si>
  <si>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</si>
  <si>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</si>
  <si>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</si>
  <si>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</si>
  <si>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</si>
  <si>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</si>
  <si>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</si>
  <si>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</si>
  <si>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</si>
  <si>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</si>
  <si>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</si>
  <si>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</t>
  </si>
  <si>
    <t>4</t>
  </si>
  <si>
    <t>5</t>
  </si>
  <si>
    <t>ESCOLHA A ÁREA DE SUA VIDA</t>
  </si>
  <si>
    <t>Total</t>
  </si>
  <si>
    <t>Potêncial alcançado</t>
  </si>
  <si>
    <t>Escolha ao lado a área que deseja verificar e acompanhe a evolução da pontuação alferida ao longo do período.</t>
  </si>
  <si>
    <t>CARIDADE</t>
  </si>
  <si>
    <t>TOTAL</t>
  </si>
  <si>
    <t>PERÍODO</t>
  </si>
  <si>
    <t>Marcos</t>
  </si>
  <si>
    <t>Total geral</t>
  </si>
  <si>
    <t>Potêncial geral alcançado</t>
  </si>
  <si>
    <t>PLANILHA RADAR DA VIDA</t>
  </si>
  <si>
    <t>DESENVOLVEDOR:</t>
  </si>
  <si>
    <t>PÁGINA DA PLANILHA:</t>
  </si>
  <si>
    <t>SITE:</t>
  </si>
  <si>
    <t>E-MAIL:</t>
  </si>
  <si>
    <t>PÁGINA DE CONTATO:</t>
  </si>
  <si>
    <t>GLEDSON LEITÃO</t>
  </si>
  <si>
    <t>WWW.INOVAR.NET</t>
  </si>
  <si>
    <t>ATENDIMENTO@INOVAR.NET</t>
  </si>
  <si>
    <t>WWW.INOVAR.NET/CONTATO</t>
  </si>
  <si>
    <t>PLANILHA PARA DESENVOLVIMENTO E ANALISE PESSOAL DE FORMA HOLÍSTICA.</t>
  </si>
  <si>
    <t>https://www.inovar.net/produto/planilha-radar-da-vida/</t>
  </si>
  <si>
    <t>ENTENDA COMO UTILIZAR ESTÁ PLANILHA ASSISTINDO AO VÍDEO DE APRESENTAÇÃO - CLIQUE ABAIXO.</t>
  </si>
  <si>
    <t>PLANILHA DESELVOLVIDA COM BASE NO EXCELENTE VÍDEO DO PAULO VIEIRA - CLIQUE ABAIXO PARA ASSISTIR.</t>
  </si>
  <si>
    <t>VÍDEO DE APRESENTAÇÃO DA PLANILHA - CLIQUE AQUI</t>
  </si>
  <si>
    <t>VERSÃO:</t>
  </si>
  <si>
    <t>1.0.0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</si>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</sst>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5"/>
      <color theme="1" tint="0.499984740745262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u/>
      <sz val="2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5" borderId="0" xfId="0" applyFont="1" applyFill="1" applyBorder="1" applyAlignment="1">
      <alignment horizontal="center"/>
    </xf>
    <xf numFmtId="0" fontId="7" fillId="0" borderId="0" xfId="0" applyFont="1"/>
    <xf numFmtId="0" fontId="4" fillId="2" borderId="1" xfId="0" applyFont="1" applyFill="1" applyBorder="1"/>
    <xf numFmtId="0" fontId="4" fillId="0" borderId="0" xfId="0" applyFont="1" applyAlignment="1">
      <alignment horizontal="right" indent="1"/>
    </xf>
    <xf numFmtId="0" fontId="4" fillId="7" borderId="1" xfId="0" applyFont="1" applyFill="1" applyBorder="1"/>
    <xf numFmtId="10" fontId="4" fillId="7" borderId="1" xfId="1" applyNumberFormat="1" applyFont="1" applyFill="1" applyBorder="1"/>
    <xf numFmtId="0" fontId="9" fillId="0" borderId="0" xfId="0" applyFont="1" applyAlignment="1">
      <alignment horizontal="right" indent="1"/>
    </xf>
    <xf numFmtId="0" fontId="0" fillId="3" borderId="1" xfId="0" applyFill="1" applyBorder="1" applyAlignment="1">
      <alignment horizontal="right"/>
    </xf>
    <xf numFmtId="0" fontId="1" fillId="8" borderId="1" xfId="0" applyFont="1" applyFill="1" applyBorder="1" applyAlignment="1">
      <alignment horizontal="right" indent="1"/>
    </xf>
    <xf numFmtId="0" fontId="0" fillId="8" borderId="7" xfId="0" applyFill="1" applyBorder="1" applyAlignment="1">
      <alignment horizontal="center"/>
    </xf>
    <xf numFmtId="164" fontId="0" fillId="8" borderId="1" xfId="1" applyNumberFormat="1" applyFont="1" applyFill="1" applyBorder="1"/>
    <xf numFmtId="3" fontId="0" fillId="8" borderId="1" xfId="1" applyNumberFormat="1" applyFont="1" applyFill="1" applyBorder="1"/>
    <xf numFmtId="0" fontId="10" fillId="0" borderId="0" xfId="0" applyFont="1"/>
    <xf numFmtId="0" fontId="0" fillId="9" borderId="0" xfId="0" applyFill="1"/>
    <xf numFmtId="0" fontId="11" fillId="9" borderId="0" xfId="0" applyFont="1" applyFill="1"/>
    <xf numFmtId="0" fontId="0" fillId="0" borderId="0" xfId="0" applyAlignment="1">
      <alignment horizontal="right"/>
    </xf>
    <xf numFmtId="0" fontId="12" fillId="0" borderId="0" xfId="2"/>
    <xf numFmtId="0" fontId="0" fillId="6" borderId="0" xfId="0" applyFill="1"/>
    <xf numFmtId="0" fontId="11" fillId="6" borderId="0" xfId="0" applyFont="1" applyFill="1"/>
    <xf numFmtId="0" fontId="13" fillId="0" borderId="0" xfId="0" applyFont="1" applyAlignment="1">
      <alignment horizontal="center"/>
    </xf>
    <xf numFmtId="0" fontId="14" fillId="0" borderId="0" xfId="0" applyFont="1"/>
    <xf numFmtId="0" fontId="7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2" fillId="6" borderId="5" xfId="0" applyFont="1" applyFill="1" applyBorder="1" applyAlignment="1" applyProtection="1">
      <alignment horizontal="center"/>
      <protection locked="0"/>
    </xf>
    <xf numFmtId="0" fontId="2" fillId="6" borderId="6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0" fontId="8" fillId="8" borderId="1" xfId="1" applyNumberFormat="1" applyFont="1" applyFill="1" applyBorder="1" applyAlignment="1">
      <alignment vertical="center"/>
    </xf>
    <xf numFmtId="3" fontId="8" fillId="8" borderId="1" xfId="0" applyNumberFormat="1" applyFont="1" applyFill="1" applyBorder="1" applyAlignment="1">
      <alignment horizontal="center" vertical="center"/>
    </xf>
    <xf numFmtId="0" fontId="16" fillId="10" borderId="0" xfId="2" applyFont="1" applyFill="1" applyAlignment="1">
      <alignment horizontal="center" vertical="center"/>
    </xf>
    <xf numFmtId="0" fontId="0" fillId="0" borderId="0" xfId="0" applyNumberFormat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</cellXfs>
  <cellStyles count="3">
    <cellStyle name="Hiperlink" xfId="2" builtinId="8"/>
    <cellStyle name="Normal" xfId="0" builtinId="0"/>
    <cellStyle name="Porcentagem" xfId="1" builtinId="5"/>
  </cellStyles>
  <dxfs count="76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1" tint="0.499984740745262"/>
        <name val="Calibri"/>
        <family val="2"/>
        <scheme val="minor"/>
      </font>
      <alignment horizontal="right" vertical="bottom" textRotation="0" wrapText="0" relative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Gráficos!$A$2:$B$2</c:f>
          <c:strCache>
            <c:ptCount val="2"/>
            <c:pt idx="0">
              <c:v>PERÍODO</c:v>
            </c:pt>
            <c:pt idx="1">
              <c:v>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solidFill>
                <a:sysClr val="windowText" lastClr="000000">
                  <a:lumMod val="65000"/>
                  <a:lumOff val="35000"/>
                </a:sys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15000"/>
                        <a:lumOff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Gráficos!$A$5:$A$15</c:f>
              <c:strCache>
                <c:ptCount val="11"/>
                <c:pt idx="0">
                  <c:v>PROFISSIONAL</c:v>
                </c:pt>
                <c:pt idx="1">
                  <c:v>FINANCEIRO</c:v>
                </c:pt>
                <c:pt idx="2">
                  <c:v>INTELECTUAL</c:v>
                </c:pt>
                <c:pt idx="3">
                  <c:v>EMOCIONAL</c:v>
                </c:pt>
                <c:pt idx="4">
                  <c:v>ESPIRITUAL</c:v>
                </c:pt>
                <c:pt idx="5">
                  <c:v>PARENTES</c:v>
                </c:pt>
                <c:pt idx="6">
                  <c:v>CONJUGAL</c:v>
                </c:pt>
                <c:pt idx="7">
                  <c:v>FILHOS</c:v>
                </c:pt>
                <c:pt idx="8">
                  <c:v>SOCIAL</c:v>
                </c:pt>
                <c:pt idx="9">
                  <c:v>SAÚDE</c:v>
                </c:pt>
                <c:pt idx="10">
                  <c:v>CARIDADE</c:v>
                </c:pt>
              </c:strCache>
            </c:strRef>
          </c:cat>
          <c:val>
            <c:numRef>
              <c:f>Gráficos!$B$5:$B$15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3-4E90-9127-53D4978AE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342304"/>
        <c:axId val="425342960"/>
      </c:radarChart>
      <c:catAx>
        <c:axId val="42534230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5342960"/>
        <c:crosses val="autoZero"/>
        <c:auto val="1"/>
        <c:lblAlgn val="ctr"/>
        <c:lblOffset val="100"/>
        <c:noMultiLvlLbl val="0"/>
      </c:catAx>
      <c:valAx>
        <c:axId val="4253429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5342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RESULTADO GERAL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Gráficos!$A$5:$A$15</c:f>
              <c:strCache>
                <c:ptCount val="11"/>
                <c:pt idx="0">
                  <c:v>PROFISSIONAL</c:v>
                </c:pt>
                <c:pt idx="1">
                  <c:v>FINANCEIRO</c:v>
                </c:pt>
                <c:pt idx="2">
                  <c:v>INTELECTUAL</c:v>
                </c:pt>
                <c:pt idx="3">
                  <c:v>EMOCIONAL</c:v>
                </c:pt>
                <c:pt idx="4">
                  <c:v>ESPIRITUAL</c:v>
                </c:pt>
                <c:pt idx="5">
                  <c:v>PARENTES</c:v>
                </c:pt>
                <c:pt idx="6">
                  <c:v>CONJUGAL</c:v>
                </c:pt>
                <c:pt idx="7">
                  <c:v>FILHOS</c:v>
                </c:pt>
                <c:pt idx="8">
                  <c:v>SOCIAL</c:v>
                </c:pt>
                <c:pt idx="9">
                  <c:v>SAÚDE</c:v>
                </c:pt>
                <c:pt idx="10">
                  <c:v>CARIDADE</c:v>
                </c:pt>
              </c:strCache>
            </c:strRef>
          </c:cat>
          <c:val>
            <c:numRef>
              <c:f>Gráficos!$E$5:$E$15</c:f>
              <c:numCache>
                <c:formatCode>0.0%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3-4AB9-8507-BB134C43B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960376"/>
        <c:axId val="482952176"/>
      </c:radarChart>
      <c:catAx>
        <c:axId val="482960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2952176"/>
        <c:crosses val="autoZero"/>
        <c:auto val="1"/>
        <c:lblAlgn val="ctr"/>
        <c:lblOffset val="100"/>
        <c:noMultiLvlLbl val="0"/>
      </c:catAx>
      <c:valAx>
        <c:axId val="48295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2960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'Gráfico geral'!$B$3:$F$3</c:f>
          <c:strCache>
            <c:ptCount val="5"/>
            <c:pt idx="0">
              <c:v>FINANCEIRO</c:v>
            </c:pt>
          </c:strCache>
        </c:strRef>
      </c:tx>
      <c:layout>
        <c:manualLayout>
          <c:xMode val="edge"/>
          <c:yMode val="edge"/>
          <c:x val="7.6074685193226145E-3"/>
          <c:y val="4.12371357183406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'Gráfico geral'!$B$5:$AK$5</c:f>
              <c:str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strCache>
            </c:strRef>
          </c:cat>
          <c:val>
            <c:numRef>
              <c:f>'Gráfico geral'!$B$6:$AK$6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7-4D84-BE1A-D224A4196EB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70296200"/>
        <c:axId val="370301120"/>
      </c:lineChart>
      <c:catAx>
        <c:axId val="37029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0301120"/>
        <c:crosses val="autoZero"/>
        <c:auto val="1"/>
        <c:lblAlgn val="ctr"/>
        <c:lblOffset val="100"/>
        <c:noMultiLvlLbl val="0"/>
      </c:catAx>
      <c:valAx>
        <c:axId val="3703011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70296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RESULTADO GERAL</a:t>
            </a:r>
          </a:p>
        </c:rich>
      </c:tx>
      <c:layout>
        <c:manualLayout>
          <c:xMode val="edge"/>
          <c:yMode val="edge"/>
          <c:x val="7.6074685193226145E-3"/>
          <c:y val="4.12371357183406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'Gráfico geral'!$B$20:$AK$20</c:f>
              <c:str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strCache>
            </c:strRef>
          </c:cat>
          <c:val>
            <c:numRef>
              <c:f>'Gráfico geral'!$B$21:$AK$21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7-4D84-BE1A-D224A4196EB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70296200"/>
        <c:axId val="370301120"/>
      </c:lineChart>
      <c:catAx>
        <c:axId val="37029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0301120"/>
        <c:crosses val="autoZero"/>
        <c:auto val="1"/>
        <c:lblAlgn val="ctr"/>
        <c:lblOffset val="100"/>
        <c:noMultiLvlLbl val="0"/>
      </c:catAx>
      <c:valAx>
        <c:axId val="3703011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70296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hyperlink" Target="https://www.inovar.net/produto/planilha-radar-da-vida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6</xdr:row>
      <xdr:rowOff>85725</xdr:rowOff>
    </xdr:from>
    <xdr:to>
      <xdr:col>15</xdr:col>
      <xdr:colOff>171450</xdr:colOff>
      <xdr:row>14</xdr:row>
      <xdr:rowOff>66675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8B4530-C4A4-4407-B228-E1C09E296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3276600"/>
          <a:ext cx="8315325" cy="1504950"/>
        </a:xfrm>
        <a:prstGeom prst="rect">
          <a:avLst/>
        </a:prstGeom>
      </xdr:spPr>
    </xdr:pic>
    <xdr:clientData/>
  </xdr:twoCellAnchor>
  <xdr:twoCellAnchor editAs="oneCell">
    <xdr:from>
      <xdr:col>14</xdr:col>
      <xdr:colOff>466725</xdr:colOff>
      <xdr:row>1</xdr:row>
      <xdr:rowOff>1000125</xdr:rowOff>
    </xdr:from>
    <xdr:to>
      <xdr:col>16</xdr:col>
      <xdr:colOff>9525</xdr:colOff>
      <xdr:row>5</xdr:row>
      <xdr:rowOff>28575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9E5EA04-D366-49BD-810B-8E30425B7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125" y="1238250"/>
          <a:ext cx="762000" cy="762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28575</xdr:rowOff>
    </xdr:from>
    <xdr:to>
      <xdr:col>9</xdr:col>
      <xdr:colOff>361950</xdr:colOff>
      <xdr:row>2</xdr:row>
      <xdr:rowOff>161925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14474DC2-F43D-4F90-9656-F96719998080}"/>
            </a:ext>
          </a:extLst>
        </xdr:cNvPr>
        <xdr:cNvSpPr/>
      </xdr:nvSpPr>
      <xdr:spPr>
        <a:xfrm>
          <a:off x="66675" y="28575"/>
          <a:ext cx="6524625" cy="619125"/>
        </a:xfrm>
        <a:prstGeom prst="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800"/>
            <a:t>ANALISE</a:t>
          </a:r>
          <a:r>
            <a:rPr lang="pt-BR" sz="1800" baseline="0"/>
            <a:t> DE QUALIDADE DE VIDA - PONTUAÇÃO</a:t>
          </a:r>
          <a:endParaRPr lang="pt-BR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57149</xdr:rowOff>
    </xdr:from>
    <xdr:to>
      <xdr:col>9</xdr:col>
      <xdr:colOff>400050</xdr:colOff>
      <xdr:row>43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FDABAA-7DAA-4E72-8CBA-380EBE7A74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43</xdr:row>
      <xdr:rowOff>123825</xdr:rowOff>
    </xdr:from>
    <xdr:to>
      <xdr:col>9</xdr:col>
      <xdr:colOff>380999</xdr:colOff>
      <xdr:row>76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5E3870F-8FF1-4BDB-B663-F33B9660EE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66675</xdr:rowOff>
    </xdr:from>
    <xdr:to>
      <xdr:col>36</xdr:col>
      <xdr:colOff>600075</xdr:colOff>
      <xdr:row>13</xdr:row>
      <xdr:rowOff>9524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F1ECC5F-F8D0-4388-96D3-B7E0224FBA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17</xdr:row>
      <xdr:rowOff>0</xdr:rowOff>
    </xdr:from>
    <xdr:to>
      <xdr:col>37</xdr:col>
      <xdr:colOff>0</xdr:colOff>
      <xdr:row>26</xdr:row>
      <xdr:rowOff>133349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3FFA4E4-952C-4B36-8A49-FCC36FA71F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uaVida" displayName="SuaVida" ref="A5:AL17" totalsRowCount="1">
  <tableColumns count="38">
    <tableColumn id="1" xr3:uid="{00000000-0010-0000-0000-000001000000}" name="PERÍODO" totalsRowLabel="Total" dataDxfId="75" totalsRowDxfId="37"/>
    <tableColumn id="2" xr3:uid="{00000000-0010-0000-0000-000002000000}" name="1" totalsRowFunction="sum" dataDxfId="74" totalsRowDxfId="36"/>
    <tableColumn id="3" xr3:uid="{00000000-0010-0000-0000-000003000000}" name="2" totalsRowFunction="sum" dataDxfId="73" totalsRowDxfId="35"/>
    <tableColumn id="4" xr3:uid="{00000000-0010-0000-0000-000004000000}" name="3" totalsRowFunction="sum" dataDxfId="72" totalsRowDxfId="34"/>
    <tableColumn id="5" xr3:uid="{00000000-0010-0000-0000-000005000000}" name="4" totalsRowFunction="sum" dataDxfId="71" totalsRowDxfId="33"/>
    <tableColumn id="6" xr3:uid="{00000000-0010-0000-0000-000006000000}" name="5" totalsRowFunction="sum" dataDxfId="70" totalsRowDxfId="32"/>
    <tableColumn id="7" xr3:uid="{00000000-0010-0000-0000-000007000000}" name="6" totalsRowFunction="sum" dataDxfId="69" totalsRowDxfId="31"/>
    <tableColumn id="8" xr3:uid="{00000000-0010-0000-0000-000008000000}" name="7" totalsRowFunction="sum" dataDxfId="68" totalsRowDxfId="30"/>
    <tableColumn id="9" xr3:uid="{00000000-0010-0000-0000-000009000000}" name="8" totalsRowFunction="sum" dataDxfId="67" totalsRowDxfId="29"/>
    <tableColumn id="10" xr3:uid="{00000000-0010-0000-0000-00000A000000}" name="9" totalsRowFunction="sum" dataDxfId="66" totalsRowDxfId="28"/>
    <tableColumn id="11" xr3:uid="{00000000-0010-0000-0000-00000B000000}" name="10" totalsRowFunction="sum" dataDxfId="65" totalsRowDxfId="27"/>
    <tableColumn id="12" xr3:uid="{00000000-0010-0000-0000-00000C000000}" name="11" totalsRowFunction="sum" dataDxfId="64" totalsRowDxfId="26"/>
    <tableColumn id="13" xr3:uid="{00000000-0010-0000-0000-00000D000000}" name="12" totalsRowFunction="sum" dataDxfId="63" totalsRowDxfId="25"/>
    <tableColumn id="14" xr3:uid="{00000000-0010-0000-0000-00000E000000}" name="13" totalsRowFunction="sum" dataDxfId="62" totalsRowDxfId="24"/>
    <tableColumn id="15" xr3:uid="{00000000-0010-0000-0000-00000F000000}" name="14" totalsRowFunction="sum" dataDxfId="61" totalsRowDxfId="23"/>
    <tableColumn id="16" xr3:uid="{00000000-0010-0000-0000-000010000000}" name="15" totalsRowFunction="sum" dataDxfId="60" totalsRowDxfId="22"/>
    <tableColumn id="17" xr3:uid="{00000000-0010-0000-0000-000011000000}" name="16" totalsRowFunction="sum" dataDxfId="59" totalsRowDxfId="21"/>
    <tableColumn id="18" xr3:uid="{00000000-0010-0000-0000-000012000000}" name="17" totalsRowFunction="sum" dataDxfId="58" totalsRowDxfId="20"/>
    <tableColumn id="19" xr3:uid="{00000000-0010-0000-0000-000013000000}" name="18" totalsRowFunction="sum" dataDxfId="57" totalsRowDxfId="19"/>
    <tableColumn id="20" xr3:uid="{00000000-0010-0000-0000-000014000000}" name="19" totalsRowFunction="sum" dataDxfId="56" totalsRowDxfId="18"/>
    <tableColumn id="21" xr3:uid="{00000000-0010-0000-0000-000015000000}" name="20" totalsRowFunction="sum" dataDxfId="55" totalsRowDxfId="17"/>
    <tableColumn id="22" xr3:uid="{00000000-0010-0000-0000-000016000000}" name="21" totalsRowFunction="sum" dataDxfId="54" totalsRowDxfId="16"/>
    <tableColumn id="23" xr3:uid="{00000000-0010-0000-0000-000017000000}" name="22" totalsRowFunction="sum" dataDxfId="53" totalsRowDxfId="15"/>
    <tableColumn id="24" xr3:uid="{00000000-0010-0000-0000-000018000000}" name="23" totalsRowFunction="sum" dataDxfId="52" totalsRowDxfId="14"/>
    <tableColumn id="25" xr3:uid="{00000000-0010-0000-0000-000019000000}" name="24" totalsRowFunction="sum" dataDxfId="51" totalsRowDxfId="13"/>
    <tableColumn id="26" xr3:uid="{00000000-0010-0000-0000-00001A000000}" name="25" totalsRowFunction="sum" dataDxfId="50" totalsRowDxfId="12"/>
    <tableColumn id="27" xr3:uid="{00000000-0010-0000-0000-00001B000000}" name="26" totalsRowFunction="sum" dataDxfId="49" totalsRowDxfId="11"/>
    <tableColumn id="28" xr3:uid="{00000000-0010-0000-0000-00001C000000}" name="27" totalsRowFunction="sum" dataDxfId="48" totalsRowDxfId="10"/>
    <tableColumn id="29" xr3:uid="{00000000-0010-0000-0000-00001D000000}" name="28" totalsRowFunction="sum" dataDxfId="47" totalsRowDxfId="9"/>
    <tableColumn id="30" xr3:uid="{00000000-0010-0000-0000-00001E000000}" name="29" totalsRowFunction="sum" dataDxfId="46" totalsRowDxfId="8"/>
    <tableColumn id="31" xr3:uid="{00000000-0010-0000-0000-00001F000000}" name="30" totalsRowFunction="sum" dataDxfId="45" totalsRowDxfId="7"/>
    <tableColumn id="32" xr3:uid="{00000000-0010-0000-0000-000020000000}" name="31" totalsRowFunction="sum" dataDxfId="44" totalsRowDxfId="6"/>
    <tableColumn id="33" xr3:uid="{00000000-0010-0000-0000-000021000000}" name="32" totalsRowFunction="sum" dataDxfId="43" totalsRowDxfId="5"/>
    <tableColumn id="34" xr3:uid="{00000000-0010-0000-0000-000022000000}" name="33" totalsRowFunction="sum" dataDxfId="42" totalsRowDxfId="4"/>
    <tableColumn id="35" xr3:uid="{00000000-0010-0000-0000-000023000000}" name="34" totalsRowFunction="sum" dataDxfId="41" totalsRowDxfId="3"/>
    <tableColumn id="36" xr3:uid="{00000000-0010-0000-0000-000024000000}" name="35" totalsRowFunction="sum" dataDxfId="40" totalsRowDxfId="2"/>
    <tableColumn id="37" xr3:uid="{00000000-0010-0000-0000-000025000000}" name="36" totalsRowFunction="sum" dataDxfId="39" totalsRowDxfId="1"/>
    <tableColumn id="38" xr3:uid="{00000000-0010-0000-0000-000026000000}" name="TOTAL" totalsRowFunction="sum" dataDxfId="38" totalsRowDxfId="0">
      <calculatedColumnFormula>SUM(B6:AK6)</calculatedColumnFormula>
    </tableColumn>
  </tableColumns>
  <tableStyleInfo name="TableStyleMedium11" showFirstColumn="0" showLastColumn="0" showRowStripes="0" showColumnStripes="1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ovar.net/CONTATO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ATENDIMENTO@INOVAR.NET" TargetMode="External"/><Relationship Id="rId1" Type="http://schemas.openxmlformats.org/officeDocument/2006/relationships/hyperlink" Target="http://www.inovar.net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inovar.net/produto/planilha-radar-da-vida/" TargetMode="External"/><Relationship Id="rId4" Type="http://schemas.openxmlformats.org/officeDocument/2006/relationships/hyperlink" Target="https://www.inovar.net/produto/planilha-radar-da-vid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EC890-EB40-469E-AB84-EA03B861188D}">
  <dimension ref="B1:P32"/>
  <sheetViews>
    <sheetView showGridLines="0" tabSelected="1" topLeftCell="A4" workbookViewId="0">
      <selection activeCell="T12" sqref="T12"/>
    </sheetView>
  </sheetViews>
  <sheetFormatPr defaultRowHeight="15" x14ac:dyDescent="0.25"/>
  <sheetData>
    <row r="1" spans="2:16" ht="18.75" x14ac:dyDescent="0.3">
      <c r="O1" s="18" t="s">
        <v>71</v>
      </c>
      <c r="P1" s="22" t="s">
        <v>72</v>
      </c>
    </row>
    <row r="2" spans="2:16" ht="83.25" x14ac:dyDescent="1.2">
      <c r="B2" s="23" t="s">
        <v>56</v>
      </c>
    </row>
    <row r="4" spans="2:16" ht="23.25" x14ac:dyDescent="0.35">
      <c r="B4" s="15" t="s">
        <v>66</v>
      </c>
    </row>
    <row r="6" spans="2:16" ht="15.75" x14ac:dyDescent="0.25">
      <c r="B6" s="16"/>
      <c r="C6" s="17" t="s">
        <v>69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6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2:16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2:16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2:16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2:16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2:16" x14ac:dyDescent="0.2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2:16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2:16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7" spans="2:16" x14ac:dyDescent="0.25">
      <c r="E17" s="18" t="s">
        <v>57</v>
      </c>
      <c r="F17" t="s">
        <v>62</v>
      </c>
    </row>
    <row r="18" spans="2:16" x14ac:dyDescent="0.25">
      <c r="E18" s="18" t="s">
        <v>58</v>
      </c>
      <c r="F18" s="19" t="s">
        <v>67</v>
      </c>
    </row>
    <row r="19" spans="2:16" x14ac:dyDescent="0.25">
      <c r="E19" s="18" t="s">
        <v>59</v>
      </c>
      <c r="F19" s="19" t="s">
        <v>63</v>
      </c>
    </row>
    <row r="20" spans="2:16" x14ac:dyDescent="0.25">
      <c r="E20" s="18" t="s">
        <v>60</v>
      </c>
      <c r="F20" s="19" t="s">
        <v>64</v>
      </c>
    </row>
    <row r="21" spans="2:16" x14ac:dyDescent="0.25">
      <c r="E21" s="18" t="s">
        <v>61</v>
      </c>
      <c r="F21" s="19" t="s">
        <v>65</v>
      </c>
    </row>
    <row r="22" spans="2:16" x14ac:dyDescent="0.25">
      <c r="E22" s="18"/>
    </row>
    <row r="23" spans="2:16" ht="15.75" x14ac:dyDescent="0.25">
      <c r="B23" s="20"/>
      <c r="C23" s="21" t="s">
        <v>68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2:16" x14ac:dyDescent="0.2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2:16" x14ac:dyDescent="0.25">
      <c r="B25" s="20"/>
      <c r="C25" s="40" t="s">
        <v>70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20"/>
    </row>
    <row r="26" spans="2:16" x14ac:dyDescent="0.25">
      <c r="B26" s="2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0"/>
    </row>
    <row r="27" spans="2:16" x14ac:dyDescent="0.25">
      <c r="B27" s="2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20"/>
    </row>
    <row r="28" spans="2:16" x14ac:dyDescent="0.25">
      <c r="B28" s="2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20"/>
    </row>
    <row r="29" spans="2:16" x14ac:dyDescent="0.25">
      <c r="B29" s="2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20"/>
    </row>
    <row r="30" spans="2:16" x14ac:dyDescent="0.25">
      <c r="B30" s="2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20"/>
    </row>
    <row r="31" spans="2:16" x14ac:dyDescent="0.25">
      <c r="B31" s="2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0"/>
    </row>
    <row r="32" spans="2:16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</sheetData>
  <mergeCells count="1">
    <mergeCell ref="C25:O31"/>
  </mergeCells>
  <hyperlinks>
    <hyperlink ref="F19" r:id="rId1" xr:uid="{E9EBE893-2907-4B09-986A-DDA95E0A360E}"/>
    <hyperlink ref="F20" r:id="rId2" xr:uid="{375E4012-2F65-4DD6-A953-B538F52D5931}"/>
    <hyperlink ref="F21" r:id="rId3" xr:uid="{799FB9E3-DAC5-4859-859F-A40E91466A4B}"/>
    <hyperlink ref="F18" r:id="rId4" xr:uid="{EFC2EE13-5CE0-4DAE-B7AD-FF994E9F00DA}"/>
    <hyperlink ref="C25:O31" r:id="rId5" display="VÍDEO DE APRESENTAÇÃO DA PLANILHA - CLIQUE AQUI" xr:uid="{9C7D7250-3186-49C9-A26F-2E0CEDE1BA60}"/>
  </hyperlinks>
  <pageMargins left="0.511811024" right="0.511811024" top="0.78740157499999996" bottom="0.78740157499999996" header="0.31496062000000002" footer="0.31496062000000002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8"/>
  <sheetViews>
    <sheetView showGridLines="0" workbookViewId="0">
      <pane xSplit="1" topLeftCell="B1" activePane="topRight" state="frozen"/>
      <selection pane="topRight" activeCell="D5" sqref="D5"/>
    </sheetView>
  </sheetViews>
  <sheetFormatPr defaultRowHeight="15" x14ac:dyDescent="0.25"/>
  <cols>
    <col min="1" max="1" width="20.28515625" customWidth="1"/>
  </cols>
  <sheetData>
    <row r="1" spans="1:38" ht="23.25" customHeight="1" x14ac:dyDescent="0.25">
      <c r="A1" s="28"/>
    </row>
    <row r="2" spans="1:38" x14ac:dyDescent="0.25">
      <c r="A2" s="28"/>
    </row>
    <row r="3" spans="1:38" x14ac:dyDescent="0.25">
      <c r="A3" s="29"/>
    </row>
    <row r="4" spans="1:38" s="1" customFormat="1" ht="24.75" customHeight="1" x14ac:dyDescent="0.25">
      <c r="A4" s="10" t="s">
        <v>53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5" spans="1:38" ht="24.75" customHeight="1" x14ac:dyDescent="0.25">
      <c r="A5" s="6" t="s">
        <v>52</v>
      </c>
      <c r="B5" s="41" t="s">
        <v>73</v>
      </c>
      <c r="C5" s="41" t="s">
        <v>74</v>
      </c>
      <c r="D5" s="27" t="s">
        <v>43</v>
      </c>
      <c r="E5" s="27" t="s">
        <v>44</v>
      </c>
      <c r="F5" s="27" t="s">
        <v>45</v>
      </c>
      <c r="G5" s="27" t="s">
        <v>10</v>
      </c>
      <c r="H5" s="27" t="s">
        <v>11</v>
      </c>
      <c r="I5" s="27" t="s">
        <v>12</v>
      </c>
      <c r="J5" s="27" t="s">
        <v>13</v>
      </c>
      <c r="K5" s="27" t="s">
        <v>14</v>
      </c>
      <c r="L5" s="27" t="s">
        <v>15</v>
      </c>
      <c r="M5" s="27" t="s">
        <v>16</v>
      </c>
      <c r="N5" s="27" t="s">
        <v>19</v>
      </c>
      <c r="O5" s="27" t="s">
        <v>20</v>
      </c>
      <c r="P5" s="27" t="s">
        <v>21</v>
      </c>
      <c r="Q5" s="27" t="s">
        <v>22</v>
      </c>
      <c r="R5" s="27" t="s">
        <v>23</v>
      </c>
      <c r="S5" s="27" t="s">
        <v>24</v>
      </c>
      <c r="T5" s="27" t="s">
        <v>25</v>
      </c>
      <c r="U5" s="27" t="s">
        <v>26</v>
      </c>
      <c r="V5" s="27" t="s">
        <v>27</v>
      </c>
      <c r="W5" s="27" t="s">
        <v>28</v>
      </c>
      <c r="X5" s="27" t="s">
        <v>29</v>
      </c>
      <c r="Y5" s="27" t="s">
        <v>30</v>
      </c>
      <c r="Z5" s="27" t="s">
        <v>31</v>
      </c>
      <c r="AA5" s="27" t="s">
        <v>32</v>
      </c>
      <c r="AB5" s="27" t="s">
        <v>33</v>
      </c>
      <c r="AC5" s="27" t="s">
        <v>34</v>
      </c>
      <c r="AD5" s="27" t="s">
        <v>35</v>
      </c>
      <c r="AE5" s="27" t="s">
        <v>36</v>
      </c>
      <c r="AF5" s="27" t="s">
        <v>37</v>
      </c>
      <c r="AG5" s="27" t="s">
        <v>38</v>
      </c>
      <c r="AH5" s="27" t="s">
        <v>39</v>
      </c>
      <c r="AI5" s="27" t="s">
        <v>40</v>
      </c>
      <c r="AJ5" s="27" t="s">
        <v>41</v>
      </c>
      <c r="AK5" s="27" t="s">
        <v>42</v>
      </c>
      <c r="AL5" t="s">
        <v>51</v>
      </c>
    </row>
    <row r="6" spans="1:38" ht="24.75" customHeight="1" x14ac:dyDescent="0.25">
      <c r="A6" s="9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1">
        <f>SUM(B6:AK6)</f>
        <v>0</v>
      </c>
    </row>
    <row r="7" spans="1:38" ht="24.75" customHeight="1" x14ac:dyDescent="0.25">
      <c r="A7" s="9" t="s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1">
        <f t="shared" ref="AL7:AL16" si="0">SUM(B7:AK7)</f>
        <v>0</v>
      </c>
    </row>
    <row r="8" spans="1:38" ht="24.75" customHeight="1" x14ac:dyDescent="0.25">
      <c r="A8" s="9" t="s">
        <v>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1">
        <f t="shared" si="0"/>
        <v>0</v>
      </c>
    </row>
    <row r="9" spans="1:38" ht="24.75" customHeight="1" x14ac:dyDescent="0.25">
      <c r="A9" s="9" t="s">
        <v>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1">
        <f t="shared" si="0"/>
        <v>0</v>
      </c>
    </row>
    <row r="10" spans="1:38" ht="24.75" customHeight="1" x14ac:dyDescent="0.25">
      <c r="A10" s="9" t="s">
        <v>17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1">
        <f t="shared" si="0"/>
        <v>0</v>
      </c>
    </row>
    <row r="11" spans="1:38" ht="24.75" customHeight="1" x14ac:dyDescent="0.25">
      <c r="A11" s="9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1">
        <f t="shared" si="0"/>
        <v>0</v>
      </c>
    </row>
    <row r="12" spans="1:38" ht="24.75" customHeight="1" x14ac:dyDescent="0.25">
      <c r="A12" s="9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1">
        <f t="shared" si="0"/>
        <v>0</v>
      </c>
    </row>
    <row r="13" spans="1:38" ht="24.75" customHeight="1" x14ac:dyDescent="0.25">
      <c r="A13" s="9" t="s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1">
        <f t="shared" si="0"/>
        <v>0</v>
      </c>
    </row>
    <row r="14" spans="1:38" ht="24.75" customHeight="1" x14ac:dyDescent="0.25">
      <c r="A14" s="9" t="s">
        <v>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1">
        <f>SUM(B14:AK14)</f>
        <v>0</v>
      </c>
    </row>
    <row r="15" spans="1:38" ht="24.75" customHeight="1" x14ac:dyDescent="0.25">
      <c r="A15" s="9" t="s">
        <v>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1">
        <f t="shared" si="0"/>
        <v>0</v>
      </c>
    </row>
    <row r="16" spans="1:38" ht="24.75" customHeight="1" x14ac:dyDescent="0.25">
      <c r="A16" s="9" t="s">
        <v>50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1">
        <f t="shared" si="0"/>
        <v>0</v>
      </c>
    </row>
    <row r="17" spans="1:38" ht="24.75" customHeight="1" x14ac:dyDescent="0.25">
      <c r="A17" s="1" t="s">
        <v>47</v>
      </c>
      <c r="B17" s="1">
        <f>SUBTOTAL(109,SuaVida[1])</f>
        <v>0</v>
      </c>
      <c r="C17" s="1">
        <f>SUBTOTAL(109,SuaVida[2])</f>
        <v>0</v>
      </c>
      <c r="D17" s="1">
        <f>SUBTOTAL(109,SuaVida[3])</f>
        <v>0</v>
      </c>
      <c r="E17" s="1">
        <f>SUBTOTAL(109,SuaVida[4])</f>
        <v>0</v>
      </c>
      <c r="F17" s="1">
        <f>SUBTOTAL(109,SuaVida[5])</f>
        <v>0</v>
      </c>
      <c r="G17" s="1">
        <f>SUBTOTAL(109,SuaVida[6])</f>
        <v>0</v>
      </c>
      <c r="H17" s="1">
        <f>SUBTOTAL(109,SuaVida[7])</f>
        <v>0</v>
      </c>
      <c r="I17" s="1">
        <f>SUBTOTAL(109,SuaVida[8])</f>
        <v>0</v>
      </c>
      <c r="J17" s="1">
        <f>SUBTOTAL(109,SuaVida[9])</f>
        <v>0</v>
      </c>
      <c r="K17" s="1">
        <f>SUBTOTAL(109,SuaVida[10])</f>
        <v>0</v>
      </c>
      <c r="L17" s="1">
        <f>SUBTOTAL(109,SuaVida[11])</f>
        <v>0</v>
      </c>
      <c r="M17" s="1">
        <f>SUBTOTAL(109,SuaVida[12])</f>
        <v>0</v>
      </c>
      <c r="N17" s="1">
        <f>SUBTOTAL(109,SuaVida[13])</f>
        <v>0</v>
      </c>
      <c r="O17" s="1">
        <f>SUBTOTAL(109,SuaVida[14])</f>
        <v>0</v>
      </c>
      <c r="P17" s="1">
        <f>SUBTOTAL(109,SuaVida[15])</f>
        <v>0</v>
      </c>
      <c r="Q17" s="1">
        <f>SUBTOTAL(109,SuaVida[16])</f>
        <v>0</v>
      </c>
      <c r="R17" s="1">
        <f>SUBTOTAL(109,SuaVida[17])</f>
        <v>0</v>
      </c>
      <c r="S17" s="1">
        <f>SUBTOTAL(109,SuaVida[18])</f>
        <v>0</v>
      </c>
      <c r="T17" s="1">
        <f>SUBTOTAL(109,SuaVida[19])</f>
        <v>0</v>
      </c>
      <c r="U17" s="1">
        <f>SUBTOTAL(109,SuaVida[20])</f>
        <v>0</v>
      </c>
      <c r="V17" s="1">
        <f>SUBTOTAL(109,SuaVida[21])</f>
        <v>0</v>
      </c>
      <c r="W17" s="1">
        <f>SUBTOTAL(109,SuaVida[22])</f>
        <v>0</v>
      </c>
      <c r="X17" s="1">
        <f>SUBTOTAL(109,SuaVida[23])</f>
        <v>0</v>
      </c>
      <c r="Y17" s="1">
        <f>SUBTOTAL(109,SuaVida[24])</f>
        <v>0</v>
      </c>
      <c r="Z17" s="1">
        <f>SUBTOTAL(109,SuaVida[25])</f>
        <v>0</v>
      </c>
      <c r="AA17" s="1">
        <f>SUBTOTAL(109,SuaVida[26])</f>
        <v>0</v>
      </c>
      <c r="AB17" s="1">
        <f>SUBTOTAL(109,SuaVida[27])</f>
        <v>0</v>
      </c>
      <c r="AC17" s="1">
        <f>SUBTOTAL(109,SuaVida[28])</f>
        <v>0</v>
      </c>
      <c r="AD17" s="1">
        <f>SUBTOTAL(109,SuaVida[29])</f>
        <v>0</v>
      </c>
      <c r="AE17" s="1">
        <f>SUBTOTAL(109,SuaVida[30])</f>
        <v>0</v>
      </c>
      <c r="AF17" s="1">
        <f>SUBTOTAL(109,SuaVida[31])</f>
        <v>0</v>
      </c>
      <c r="AG17" s="1">
        <f>SUBTOTAL(109,SuaVida[32])</f>
        <v>0</v>
      </c>
      <c r="AH17" s="1">
        <f>SUBTOTAL(109,SuaVida[33])</f>
        <v>0</v>
      </c>
      <c r="AI17" s="1">
        <f>SUBTOTAL(109,SuaVida[34])</f>
        <v>0</v>
      </c>
      <c r="AJ17" s="1">
        <f>SUBTOTAL(109,SuaVida[35])</f>
        <v>0</v>
      </c>
      <c r="AK17" s="1">
        <f>SUBTOTAL(109,SuaVida[36])</f>
        <v>0</v>
      </c>
      <c r="AL17" s="1">
        <f>SUBTOTAL(109,SuaVida[TOTAL])</f>
        <v>0</v>
      </c>
    </row>
    <row r="18" spans="1:38" s="4" customFormat="1" ht="24.75" customHeight="1" x14ac:dyDescent="0.25">
      <c r="A18" s="7" t="s">
        <v>48</v>
      </c>
      <c r="B18" s="8">
        <f>SuaVida[[#Totals],[1]]/1100</f>
        <v>0</v>
      </c>
      <c r="C18" s="8">
        <f>SuaVida[[#Totals],[2]]/1100</f>
        <v>0</v>
      </c>
      <c r="D18" s="8">
        <f>SuaVida[[#Totals],[3]]/1100</f>
        <v>0</v>
      </c>
      <c r="E18" s="8">
        <f>SuaVida[[#Totals],[4]]/1100</f>
        <v>0</v>
      </c>
      <c r="F18" s="8">
        <f>SuaVida[[#Totals],[5]]/1100</f>
        <v>0</v>
      </c>
      <c r="G18" s="8">
        <f>SuaVida[[#Totals],[6]]/1100</f>
        <v>0</v>
      </c>
      <c r="H18" s="8">
        <f>SuaVida[[#Totals],[7]]/1100</f>
        <v>0</v>
      </c>
      <c r="I18" s="8">
        <f>SuaVida[[#Totals],[8]]/1100</f>
        <v>0</v>
      </c>
      <c r="J18" s="8">
        <f>SuaVida[[#Totals],[9]]/1100</f>
        <v>0</v>
      </c>
      <c r="K18" s="8">
        <f>SuaVida[[#Totals],[10]]/1100</f>
        <v>0</v>
      </c>
      <c r="L18" s="8">
        <f>SuaVida[[#Totals],[11]]/1100</f>
        <v>0</v>
      </c>
      <c r="M18" s="8">
        <f>SuaVida[[#Totals],[12]]/1100</f>
        <v>0</v>
      </c>
      <c r="N18" s="8">
        <f>SuaVida[[#Totals],[13]]/1100</f>
        <v>0</v>
      </c>
      <c r="O18" s="8">
        <f>SuaVida[[#Totals],[14]]/1100</f>
        <v>0</v>
      </c>
      <c r="P18" s="8">
        <f>SuaVida[[#Totals],[15]]/1100</f>
        <v>0</v>
      </c>
      <c r="Q18" s="8">
        <f>SuaVida[[#Totals],[16]]/1100</f>
        <v>0</v>
      </c>
      <c r="R18" s="8">
        <f>SuaVida[[#Totals],[17]]/1100</f>
        <v>0</v>
      </c>
      <c r="S18" s="8">
        <f>SuaVida[[#Totals],[18]]/1100</f>
        <v>0</v>
      </c>
      <c r="T18" s="8">
        <f>SuaVida[[#Totals],[19]]/1100</f>
        <v>0</v>
      </c>
      <c r="U18" s="8">
        <f>SuaVida[[#Totals],[20]]/1100</f>
        <v>0</v>
      </c>
      <c r="V18" s="8">
        <f>SuaVida[[#Totals],[21]]/1100</f>
        <v>0</v>
      </c>
      <c r="W18" s="8">
        <f>SuaVida[[#Totals],[22]]/1100</f>
        <v>0</v>
      </c>
      <c r="X18" s="8">
        <f>SuaVida[[#Totals],[23]]/1100</f>
        <v>0</v>
      </c>
      <c r="Y18" s="8">
        <f>SuaVida[[#Totals],[24]]/1100</f>
        <v>0</v>
      </c>
      <c r="Z18" s="8">
        <f>SuaVida[[#Totals],[25]]/1100</f>
        <v>0</v>
      </c>
      <c r="AA18" s="8">
        <f>SuaVida[[#Totals],[26]]/1100</f>
        <v>0</v>
      </c>
      <c r="AB18" s="8">
        <f>SuaVida[[#Totals],[27]]/1100</f>
        <v>0</v>
      </c>
      <c r="AC18" s="8">
        <f>SuaVida[[#Totals],[28]]/1100</f>
        <v>0</v>
      </c>
      <c r="AD18" s="8">
        <f>SuaVida[[#Totals],[29]]/1100</f>
        <v>0</v>
      </c>
      <c r="AE18" s="8">
        <f>SuaVida[[#Totals],[30]]/1100</f>
        <v>0</v>
      </c>
      <c r="AF18" s="8">
        <f>SuaVida[[#Totals],[31]]/1100</f>
        <v>0</v>
      </c>
      <c r="AG18" s="8">
        <f>SuaVida[[#Totals],[32]]/1100</f>
        <v>0</v>
      </c>
      <c r="AH18" s="8">
        <f>SuaVida[[#Totals],[33]]/1100</f>
        <v>0</v>
      </c>
      <c r="AI18" s="8">
        <f>SuaVida[[#Totals],[34]]/1100</f>
        <v>0</v>
      </c>
      <c r="AJ18" s="8">
        <f>SuaVida[[#Totals],[35]]/1100</f>
        <v>0</v>
      </c>
      <c r="AK18" s="8">
        <f>SuaVida[[#Totals],[36]]/1100</f>
        <v>0</v>
      </c>
    </row>
  </sheetData>
  <sheetProtection sheet="1" objects="1" scenarios="1"/>
  <mergeCells count="1">
    <mergeCell ref="A1:A3"/>
  </mergeCells>
  <dataValidations count="2">
    <dataValidation allowBlank="1" showInputMessage="1" showErrorMessage="1" prompt="Digite o tempo em cada cabeçalho._x000a_Exeplo:_x000a_Jan | Fev| Mar ..._x000a_01/01/17 | 01/01/18 ..._x000a_Semana1, Semana2, ..." sqref="B5:AK5" xr:uid="{00000000-0002-0000-0000-000000000000}"/>
    <dataValidation allowBlank="1" showInputMessage="1" showErrorMessage="1" prompt="Digite um valor de 1 a 100._x000a_1 significa Péssimo._x000a_100 Significa Excelente." sqref="B6:AK16" xr:uid="{00000000-0002-0000-0000-000001000000}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7"/>
  <sheetViews>
    <sheetView showGridLines="0" topLeftCell="A16" workbookViewId="0">
      <selection activeCell="H11" sqref="H11"/>
    </sheetView>
  </sheetViews>
  <sheetFormatPr defaultRowHeight="15" x14ac:dyDescent="0.25"/>
  <cols>
    <col min="1" max="1" width="22.42578125" customWidth="1"/>
    <col min="2" max="2" width="13.7109375" style="1" customWidth="1"/>
    <col min="3" max="4" width="23.7109375" customWidth="1"/>
    <col min="5" max="5" width="23.7109375" bestFit="1" customWidth="1"/>
  </cols>
  <sheetData>
    <row r="2" spans="1:16" ht="23.25" customHeight="1" x14ac:dyDescent="0.25">
      <c r="A2" s="36" t="s">
        <v>52</v>
      </c>
      <c r="B2" s="42" t="s">
        <v>43</v>
      </c>
    </row>
    <row r="4" spans="1:16" ht="21" x14ac:dyDescent="0.35">
      <c r="A4" s="30" t="s">
        <v>9</v>
      </c>
      <c r="B4" s="30"/>
      <c r="C4" s="5" t="s">
        <v>48</v>
      </c>
      <c r="D4" s="5" t="s">
        <v>54</v>
      </c>
      <c r="E4" s="5" t="s">
        <v>55</v>
      </c>
    </row>
    <row r="5" spans="1:16" x14ac:dyDescent="0.25">
      <c r="A5" s="11" t="s">
        <v>0</v>
      </c>
      <c r="B5" s="12">
        <f>HLOOKUP($B$2,SuaVida[#All],ROW()-3,FALSE)</f>
        <v>0</v>
      </c>
      <c r="C5" s="13">
        <f>B5/100</f>
        <v>0</v>
      </c>
      <c r="D5" s="14">
        <f>HLOOKUP("TOTAL",SuaVida[#All],ROW()-3,FALSE)</f>
        <v>0</v>
      </c>
      <c r="E5" s="13">
        <f>D5/(100*36)</f>
        <v>0</v>
      </c>
    </row>
    <row r="6" spans="1:16" x14ac:dyDescent="0.25">
      <c r="A6" s="11" t="s">
        <v>1</v>
      </c>
      <c r="B6" s="12">
        <f>HLOOKUP($B$2,SuaVida[#All],ROW()-3,FALSE)</f>
        <v>0</v>
      </c>
      <c r="C6" s="13">
        <f t="shared" ref="C6:C15" si="0">B6/100</f>
        <v>0</v>
      </c>
      <c r="D6" s="14">
        <f>HLOOKUP("TOTAL",SuaVida[#All],ROW()-3,FALSE)</f>
        <v>0</v>
      </c>
      <c r="E6" s="13">
        <f t="shared" ref="E6:E15" si="1">D6/(100*36)</f>
        <v>0</v>
      </c>
    </row>
    <row r="7" spans="1:16" x14ac:dyDescent="0.25">
      <c r="A7" s="11" t="s">
        <v>2</v>
      </c>
      <c r="B7" s="12">
        <f>HLOOKUP($B$2,SuaVida[#All],ROW()-3,FALSE)</f>
        <v>0</v>
      </c>
      <c r="C7" s="13">
        <f t="shared" si="0"/>
        <v>0</v>
      </c>
      <c r="D7" s="14">
        <f>HLOOKUP("TOTAL",SuaVida[#All],ROW()-3,FALSE)</f>
        <v>0</v>
      </c>
      <c r="E7" s="13">
        <f t="shared" si="1"/>
        <v>0</v>
      </c>
    </row>
    <row r="8" spans="1:16" x14ac:dyDescent="0.25">
      <c r="A8" s="11" t="s">
        <v>3</v>
      </c>
      <c r="B8" s="12">
        <f>HLOOKUP($B$2,SuaVida[#All],ROW()-3,FALSE)</f>
        <v>0</v>
      </c>
      <c r="C8" s="13">
        <f t="shared" si="0"/>
        <v>0</v>
      </c>
      <c r="D8" s="14">
        <f>HLOOKUP("TOTAL",SuaVida[#All],ROW()-3,FALSE)</f>
        <v>0</v>
      </c>
      <c r="E8" s="13">
        <f t="shared" si="1"/>
        <v>0</v>
      </c>
    </row>
    <row r="9" spans="1:16" x14ac:dyDescent="0.25">
      <c r="A9" s="11" t="s">
        <v>17</v>
      </c>
      <c r="B9" s="12">
        <f>HLOOKUP($B$2,SuaVida[#All],ROW()-3,FALSE)</f>
        <v>0</v>
      </c>
      <c r="C9" s="13">
        <f t="shared" si="0"/>
        <v>0</v>
      </c>
      <c r="D9" s="14">
        <f>HLOOKUP("TOTAL",SuaVida[#All],ROW()-3,FALSE)</f>
        <v>0</v>
      </c>
      <c r="E9" s="13">
        <f t="shared" si="1"/>
        <v>0</v>
      </c>
    </row>
    <row r="10" spans="1:16" x14ac:dyDescent="0.25">
      <c r="A10" s="11" t="s">
        <v>4</v>
      </c>
      <c r="B10" s="12">
        <f>HLOOKUP($B$2,SuaVida[#All],ROW()-3,FALSE)</f>
        <v>0</v>
      </c>
      <c r="C10" s="13">
        <f t="shared" si="0"/>
        <v>0</v>
      </c>
      <c r="D10" s="14">
        <f>HLOOKUP("TOTAL",SuaVida[#All],ROW()-3,FALSE)</f>
        <v>0</v>
      </c>
      <c r="E10" s="13">
        <f t="shared" si="1"/>
        <v>0</v>
      </c>
      <c r="P10" t="s">
        <v>18</v>
      </c>
    </row>
    <row r="11" spans="1:16" x14ac:dyDescent="0.25">
      <c r="A11" s="11" t="s">
        <v>5</v>
      </c>
      <c r="B11" s="12">
        <f>HLOOKUP($B$2,SuaVida[#All],ROW()-3,FALSE)</f>
        <v>0</v>
      </c>
      <c r="C11" s="13">
        <f t="shared" si="0"/>
        <v>0</v>
      </c>
      <c r="D11" s="14">
        <f>HLOOKUP("TOTAL",SuaVida[#All],ROW()-3,FALSE)</f>
        <v>0</v>
      </c>
      <c r="E11" s="13">
        <f t="shared" si="1"/>
        <v>0</v>
      </c>
    </row>
    <row r="12" spans="1:16" x14ac:dyDescent="0.25">
      <c r="A12" s="11" t="s">
        <v>6</v>
      </c>
      <c r="B12" s="12">
        <f>HLOOKUP($B$2,SuaVida[#All],ROW()-3,FALSE)</f>
        <v>0</v>
      </c>
      <c r="C12" s="13">
        <f t="shared" si="0"/>
        <v>0</v>
      </c>
      <c r="D12" s="14">
        <f>HLOOKUP("TOTAL",SuaVida[#All],ROW()-3,FALSE)</f>
        <v>0</v>
      </c>
      <c r="E12" s="13">
        <f t="shared" si="1"/>
        <v>0</v>
      </c>
    </row>
    <row r="13" spans="1:16" x14ac:dyDescent="0.25">
      <c r="A13" s="11" t="s">
        <v>7</v>
      </c>
      <c r="B13" s="12">
        <f>HLOOKUP($B$2,SuaVida[#All],ROW()-3,FALSE)</f>
        <v>0</v>
      </c>
      <c r="C13" s="13">
        <f t="shared" si="0"/>
        <v>0</v>
      </c>
      <c r="D13" s="14">
        <f>HLOOKUP("TOTAL",SuaVida[#All],ROW()-3,FALSE)</f>
        <v>0</v>
      </c>
      <c r="E13" s="13">
        <f t="shared" si="1"/>
        <v>0</v>
      </c>
    </row>
    <row r="14" spans="1:16" x14ac:dyDescent="0.25">
      <c r="A14" s="11" t="s">
        <v>8</v>
      </c>
      <c r="B14" s="12">
        <f>HLOOKUP($B$2,SuaVida[#All],ROW()-3,FALSE)</f>
        <v>0</v>
      </c>
      <c r="C14" s="13">
        <f t="shared" si="0"/>
        <v>0</v>
      </c>
      <c r="D14" s="14">
        <f>HLOOKUP("TOTAL",SuaVida[#All],ROW()-3,FALSE)</f>
        <v>0</v>
      </c>
      <c r="E14" s="13">
        <f t="shared" si="1"/>
        <v>0</v>
      </c>
    </row>
    <row r="15" spans="1:16" x14ac:dyDescent="0.25">
      <c r="A15" s="11" t="s">
        <v>50</v>
      </c>
      <c r="B15" s="12">
        <f>HLOOKUP($B$2,SuaVida[#All],ROW()-3,FALSE)</f>
        <v>0</v>
      </c>
      <c r="C15" s="13">
        <f t="shared" si="0"/>
        <v>0</v>
      </c>
      <c r="D15" s="14">
        <f>HLOOKUP("TOTAL",SuaVida[#All],ROW()-3,FALSE)</f>
        <v>0</v>
      </c>
      <c r="E15" s="13">
        <f t="shared" si="1"/>
        <v>0</v>
      </c>
    </row>
    <row r="17" spans="1:5" ht="31.5" customHeight="1" x14ac:dyDescent="0.25">
      <c r="A17" s="37" t="s">
        <v>51</v>
      </c>
      <c r="B17" s="37">
        <f>SUM(B5:B15)</f>
        <v>0</v>
      </c>
      <c r="C17" s="38">
        <f>B17/1100</f>
        <v>0</v>
      </c>
      <c r="D17" s="39">
        <f>SUM(D5:D15)</f>
        <v>0</v>
      </c>
      <c r="E17" s="38">
        <f>D17/(1100*36)</f>
        <v>0</v>
      </c>
    </row>
  </sheetData>
  <sheetProtection sheet="1" objects="1" scenarios="1"/>
  <mergeCells count="1">
    <mergeCell ref="A4:B4"/>
  </mergeCells>
  <dataValidations count="1">
    <dataValidation type="list" allowBlank="1" showInputMessage="1" showErrorMessage="1" sqref="B2" xr:uid="{00000000-0002-0000-0100-000000000000}">
      <formula1>CABECALHO</formula1>
    </dataValidation>
  </dataValidations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K21"/>
  <sheetViews>
    <sheetView showGridLines="0" workbookViewId="0">
      <selection activeCell="E30" sqref="E30"/>
    </sheetView>
  </sheetViews>
  <sheetFormatPr defaultRowHeight="15" x14ac:dyDescent="0.25"/>
  <cols>
    <col min="1" max="1" width="1.7109375" customWidth="1"/>
    <col min="4" max="4" width="8.7109375" customWidth="1"/>
  </cols>
  <sheetData>
    <row r="1" spans="2:37" x14ac:dyDescent="0.25"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  <c r="P1" s="2">
        <v>16</v>
      </c>
      <c r="Q1" s="2">
        <v>17</v>
      </c>
      <c r="R1" s="2">
        <v>18</v>
      </c>
      <c r="S1" s="2">
        <v>19</v>
      </c>
      <c r="T1" s="2">
        <v>20</v>
      </c>
      <c r="U1" s="2">
        <v>21</v>
      </c>
      <c r="V1" s="2">
        <v>22</v>
      </c>
      <c r="W1" s="2">
        <v>23</v>
      </c>
      <c r="X1" s="2">
        <v>24</v>
      </c>
      <c r="Y1" s="2">
        <v>25</v>
      </c>
      <c r="Z1" s="2">
        <v>26</v>
      </c>
      <c r="AA1" s="2">
        <v>27</v>
      </c>
      <c r="AB1" s="2">
        <v>28</v>
      </c>
      <c r="AC1" s="2">
        <v>29</v>
      </c>
      <c r="AD1" s="2">
        <v>30</v>
      </c>
      <c r="AE1" s="2">
        <v>31</v>
      </c>
      <c r="AF1" s="2">
        <v>32</v>
      </c>
      <c r="AG1" s="2">
        <v>33</v>
      </c>
      <c r="AH1" s="2">
        <v>34</v>
      </c>
      <c r="AI1" s="2">
        <v>35</v>
      </c>
      <c r="AJ1" s="2">
        <v>36</v>
      </c>
      <c r="AK1" s="2">
        <v>37</v>
      </c>
    </row>
    <row r="2" spans="2:37" ht="21" x14ac:dyDescent="0.35">
      <c r="B2" s="31" t="s">
        <v>46</v>
      </c>
      <c r="C2" s="32"/>
      <c r="D2" s="32"/>
      <c r="E2" s="32"/>
      <c r="F2" s="33"/>
    </row>
    <row r="3" spans="2:37" s="1" customFormat="1" ht="21" x14ac:dyDescent="0.35">
      <c r="B3" s="34" t="s">
        <v>1</v>
      </c>
      <c r="C3" s="34"/>
      <c r="D3" s="34"/>
      <c r="E3" s="34"/>
      <c r="F3" s="35"/>
      <c r="G3" s="4" t="s">
        <v>49</v>
      </c>
    </row>
    <row r="5" spans="2:37" x14ac:dyDescent="0.25">
      <c r="B5" s="3" t="str">
        <f>SuaVida[[#Headers],[1]]</f>
        <v>1</v>
      </c>
      <c r="C5" s="3" t="str">
        <f>SuaVida[[#Headers],[2]]</f>
        <v>2</v>
      </c>
      <c r="D5" s="3" t="str">
        <f>SuaVida[[#Headers],[3]]</f>
        <v>3</v>
      </c>
      <c r="E5" s="3" t="str">
        <f>SuaVida[[#Headers],[4]]</f>
        <v>4</v>
      </c>
      <c r="F5" s="3" t="str">
        <f>SuaVida[[#Headers],[5]]</f>
        <v>5</v>
      </c>
      <c r="G5" s="3" t="str">
        <f>SuaVida[[#Headers],[6]]</f>
        <v>6</v>
      </c>
      <c r="H5" s="3" t="str">
        <f>SuaVida[[#Headers],[7]]</f>
        <v>7</v>
      </c>
      <c r="I5" s="3" t="str">
        <f>SuaVida[[#Headers],[8]]</f>
        <v>8</v>
      </c>
      <c r="J5" s="3" t="str">
        <f>SuaVida[[#Headers],[9]]</f>
        <v>9</v>
      </c>
      <c r="K5" s="3" t="str">
        <f>SuaVida[[#Headers],[10]]</f>
        <v>10</v>
      </c>
      <c r="L5" s="3" t="str">
        <f>SuaVida[[#Headers],[11]]</f>
        <v>11</v>
      </c>
      <c r="M5" s="3" t="str">
        <f>SuaVida[[#Headers],[12]]</f>
        <v>12</v>
      </c>
      <c r="N5" s="3" t="str">
        <f>SuaVida[[#Headers],[13]]</f>
        <v>13</v>
      </c>
      <c r="O5" s="3" t="str">
        <f>SuaVida[[#Headers],[14]]</f>
        <v>14</v>
      </c>
      <c r="P5" s="3" t="str">
        <f>SuaVida[[#Headers],[15]]</f>
        <v>15</v>
      </c>
      <c r="Q5" s="3" t="str">
        <f>SuaVida[[#Headers],[16]]</f>
        <v>16</v>
      </c>
      <c r="R5" s="3" t="str">
        <f>SuaVida[[#Headers],[17]]</f>
        <v>17</v>
      </c>
      <c r="S5" s="3" t="str">
        <f>SuaVida[[#Headers],[18]]</f>
        <v>18</v>
      </c>
      <c r="T5" s="3" t="str">
        <f>SuaVida[[#Headers],[19]]</f>
        <v>19</v>
      </c>
      <c r="U5" s="3" t="str">
        <f>SuaVida[[#Headers],[20]]</f>
        <v>20</v>
      </c>
      <c r="V5" s="3" t="str">
        <f>SuaVida[[#Headers],[21]]</f>
        <v>21</v>
      </c>
      <c r="W5" s="3" t="str">
        <f>SuaVida[[#Headers],[22]]</f>
        <v>22</v>
      </c>
      <c r="X5" s="3" t="str">
        <f>SuaVida[[#Headers],[23]]</f>
        <v>23</v>
      </c>
      <c r="Y5" s="3" t="str">
        <f>SuaVida[[#Headers],[24]]</f>
        <v>24</v>
      </c>
      <c r="Z5" s="3" t="str">
        <f>SuaVida[[#Headers],[25]]</f>
        <v>25</v>
      </c>
      <c r="AA5" s="3" t="str">
        <f>SuaVida[[#Headers],[26]]</f>
        <v>26</v>
      </c>
      <c r="AB5" s="3" t="str">
        <f>SuaVida[[#Headers],[27]]</f>
        <v>27</v>
      </c>
      <c r="AC5" s="3" t="str">
        <f>SuaVida[[#Headers],[28]]</f>
        <v>28</v>
      </c>
      <c r="AD5" s="3" t="str">
        <f>SuaVida[[#Headers],[29]]</f>
        <v>29</v>
      </c>
      <c r="AE5" s="3" t="str">
        <f>SuaVida[[#Headers],[30]]</f>
        <v>30</v>
      </c>
      <c r="AF5" s="3" t="str">
        <f>SuaVida[[#Headers],[31]]</f>
        <v>31</v>
      </c>
      <c r="AG5" s="3" t="str">
        <f>SuaVida[[#Headers],[32]]</f>
        <v>32</v>
      </c>
      <c r="AH5" s="3" t="str">
        <f>SuaVida[[#Headers],[33]]</f>
        <v>33</v>
      </c>
      <c r="AI5" s="3" t="str">
        <f>SuaVida[[#Headers],[34]]</f>
        <v>34</v>
      </c>
      <c r="AJ5" s="3" t="str">
        <f>SuaVida[[#Headers],[35]]</f>
        <v>35</v>
      </c>
      <c r="AK5" s="3" t="str">
        <f>SuaVida[[#Headers],[36]]</f>
        <v>36</v>
      </c>
    </row>
    <row r="6" spans="2:37" x14ac:dyDescent="0.25">
      <c r="B6" s="3">
        <f>VLOOKUP($B$3,SuaVida[],B1,FALSE)</f>
        <v>0</v>
      </c>
      <c r="C6" s="3">
        <f>VLOOKUP($B$3,SuaVida[],C1,FALSE)</f>
        <v>0</v>
      </c>
      <c r="D6" s="3">
        <f>VLOOKUP($B$3,SuaVida[],D1,FALSE)</f>
        <v>0</v>
      </c>
      <c r="E6" s="3">
        <f>VLOOKUP($B$3,SuaVida[],E1,FALSE)</f>
        <v>0</v>
      </c>
      <c r="F6" s="3">
        <f>VLOOKUP($B$3,SuaVida[],F1,FALSE)</f>
        <v>0</v>
      </c>
      <c r="G6" s="3">
        <f>VLOOKUP($B$3,SuaVida[],G1,FALSE)</f>
        <v>0</v>
      </c>
      <c r="H6" s="3">
        <f>VLOOKUP($B$3,SuaVida[],H1,FALSE)</f>
        <v>0</v>
      </c>
      <c r="I6" s="3">
        <f>VLOOKUP($B$3,SuaVida[],I1,FALSE)</f>
        <v>0</v>
      </c>
      <c r="J6" s="3">
        <f>VLOOKUP($B$3,SuaVida[],J1,FALSE)</f>
        <v>0</v>
      </c>
      <c r="K6" s="3">
        <f>VLOOKUP($B$3,SuaVida[],K1,FALSE)</f>
        <v>0</v>
      </c>
      <c r="L6" s="3">
        <f>VLOOKUP($B$3,SuaVida[],L1,FALSE)</f>
        <v>0</v>
      </c>
      <c r="M6" s="3">
        <f>VLOOKUP($B$3,SuaVida[],M1,FALSE)</f>
        <v>0</v>
      </c>
      <c r="N6" s="3">
        <f>VLOOKUP($B$3,SuaVida[],N1,FALSE)</f>
        <v>0</v>
      </c>
      <c r="O6" s="3">
        <f>VLOOKUP($B$3,SuaVida[],O1,FALSE)</f>
        <v>0</v>
      </c>
      <c r="P6" s="3">
        <f>VLOOKUP($B$3,SuaVida[],P1,FALSE)</f>
        <v>0</v>
      </c>
      <c r="Q6" s="3">
        <f>VLOOKUP($B$3,SuaVida[],Q1,FALSE)</f>
        <v>0</v>
      </c>
      <c r="R6" s="3">
        <f>VLOOKUP($B$3,SuaVida[],R1,FALSE)</f>
        <v>0</v>
      </c>
      <c r="S6" s="3">
        <f>VLOOKUP($B$3,SuaVida[],S1,FALSE)</f>
        <v>0</v>
      </c>
      <c r="T6" s="3">
        <f>VLOOKUP($B$3,SuaVida[],T1,FALSE)</f>
        <v>0</v>
      </c>
      <c r="U6" s="3">
        <f>VLOOKUP($B$3,SuaVida[],U1,FALSE)</f>
        <v>0</v>
      </c>
      <c r="V6" s="3">
        <f>VLOOKUP($B$3,SuaVida[],V1,FALSE)</f>
        <v>0</v>
      </c>
      <c r="W6" s="3">
        <f>VLOOKUP($B$3,SuaVida[],W1,FALSE)</f>
        <v>0</v>
      </c>
      <c r="X6" s="3">
        <f>VLOOKUP($B$3,SuaVida[],X1,FALSE)</f>
        <v>0</v>
      </c>
      <c r="Y6" s="3">
        <f>VLOOKUP($B$3,SuaVida[],Y1,FALSE)</f>
        <v>0</v>
      </c>
      <c r="Z6" s="3">
        <f>VLOOKUP($B$3,SuaVida[],Z1,FALSE)</f>
        <v>0</v>
      </c>
      <c r="AA6" s="3">
        <f>VLOOKUP($B$3,SuaVida[],AA1,FALSE)</f>
        <v>0</v>
      </c>
      <c r="AB6" s="3">
        <f>VLOOKUP($B$3,SuaVida[],AB1,FALSE)</f>
        <v>0</v>
      </c>
      <c r="AC6" s="3">
        <f>VLOOKUP($B$3,SuaVida[],AC1,FALSE)</f>
        <v>0</v>
      </c>
      <c r="AD6" s="3">
        <f>VLOOKUP($B$3,SuaVida[],AD1,FALSE)</f>
        <v>0</v>
      </c>
      <c r="AE6" s="3">
        <f>VLOOKUP($B$3,SuaVida[],AE1,FALSE)</f>
        <v>0</v>
      </c>
      <c r="AF6" s="3">
        <f>VLOOKUP($B$3,SuaVida[],AF1,FALSE)</f>
        <v>0</v>
      </c>
      <c r="AG6" s="3">
        <f>VLOOKUP($B$3,SuaVida[],AG1,FALSE)</f>
        <v>0</v>
      </c>
      <c r="AH6" s="3">
        <f>VLOOKUP($B$3,SuaVida[],AH1,FALSE)</f>
        <v>0</v>
      </c>
      <c r="AI6" s="3">
        <f>VLOOKUP($B$3,SuaVida[],AI1,FALSE)</f>
        <v>0</v>
      </c>
      <c r="AJ6" s="3">
        <f>VLOOKUP($B$3,SuaVida[],AJ1,FALSE)</f>
        <v>0</v>
      </c>
      <c r="AK6" s="3">
        <f>VLOOKUP($B$3,SuaVida[],AK1,FALSE)</f>
        <v>0</v>
      </c>
    </row>
    <row r="15" spans="2:37" ht="18.75" x14ac:dyDescent="0.3">
      <c r="H15" s="24" t="str">
        <f>CONCATENATE("Média alferida durante o tempo registrado para " &amp; B3)</f>
        <v>Média alferida durante o tempo registrado para FINANCEIRO</v>
      </c>
      <c r="I15" s="25">
        <f>MEDIAN(B6:AK6)</f>
        <v>0</v>
      </c>
    </row>
    <row r="20" spans="2:37" x14ac:dyDescent="0.25">
      <c r="B20" t="str">
        <f>Pontuação!B5</f>
        <v>1</v>
      </c>
      <c r="C20" t="str">
        <f>Pontuação!C5</f>
        <v>2</v>
      </c>
      <c r="D20" t="str">
        <f>Pontuação!D5</f>
        <v>3</v>
      </c>
      <c r="E20" t="str">
        <f>Pontuação!E5</f>
        <v>4</v>
      </c>
      <c r="F20" t="str">
        <f>Pontuação!F5</f>
        <v>5</v>
      </c>
      <c r="G20" t="str">
        <f>Pontuação!G5</f>
        <v>6</v>
      </c>
      <c r="H20" t="str">
        <f>Pontuação!H5</f>
        <v>7</v>
      </c>
      <c r="I20" t="str">
        <f>Pontuação!I5</f>
        <v>8</v>
      </c>
      <c r="J20" t="str">
        <f>Pontuação!J5</f>
        <v>9</v>
      </c>
      <c r="K20" t="str">
        <f>Pontuação!K5</f>
        <v>10</v>
      </c>
      <c r="L20" t="str">
        <f>Pontuação!L5</f>
        <v>11</v>
      </c>
      <c r="M20" t="str">
        <f>Pontuação!M5</f>
        <v>12</v>
      </c>
      <c r="N20" t="str">
        <f>Pontuação!N5</f>
        <v>13</v>
      </c>
      <c r="O20" t="str">
        <f>Pontuação!O5</f>
        <v>14</v>
      </c>
      <c r="P20" t="str">
        <f>Pontuação!P5</f>
        <v>15</v>
      </c>
      <c r="Q20" t="str">
        <f>Pontuação!Q5</f>
        <v>16</v>
      </c>
      <c r="R20" t="str">
        <f>Pontuação!R5</f>
        <v>17</v>
      </c>
      <c r="S20" t="str">
        <f>Pontuação!S5</f>
        <v>18</v>
      </c>
      <c r="T20" t="str">
        <f>Pontuação!T5</f>
        <v>19</v>
      </c>
      <c r="U20" t="str">
        <f>Pontuação!U5</f>
        <v>20</v>
      </c>
      <c r="V20" t="str">
        <f>Pontuação!V5</f>
        <v>21</v>
      </c>
      <c r="W20" t="str">
        <f>Pontuação!W5</f>
        <v>22</v>
      </c>
      <c r="X20" t="str">
        <f>Pontuação!X5</f>
        <v>23</v>
      </c>
      <c r="Y20" t="str">
        <f>Pontuação!Y5</f>
        <v>24</v>
      </c>
      <c r="Z20" t="str">
        <f>Pontuação!Z5</f>
        <v>25</v>
      </c>
      <c r="AA20" t="str">
        <f>Pontuação!AA5</f>
        <v>26</v>
      </c>
      <c r="AB20" t="str">
        <f>Pontuação!AB5</f>
        <v>27</v>
      </c>
      <c r="AC20" t="str">
        <f>Pontuação!AC5</f>
        <v>28</v>
      </c>
      <c r="AD20" t="str">
        <f>Pontuação!AD5</f>
        <v>29</v>
      </c>
      <c r="AE20" t="str">
        <f>Pontuação!AE5</f>
        <v>30</v>
      </c>
      <c r="AF20" t="str">
        <f>Pontuação!AF5</f>
        <v>31</v>
      </c>
      <c r="AG20" t="str">
        <f>Pontuação!AG5</f>
        <v>32</v>
      </c>
      <c r="AH20" t="str">
        <f>Pontuação!AH5</f>
        <v>33</v>
      </c>
      <c r="AI20" t="str">
        <f>Pontuação!AI5</f>
        <v>34</v>
      </c>
      <c r="AJ20" t="str">
        <f>Pontuação!AJ5</f>
        <v>35</v>
      </c>
      <c r="AK20" t="str">
        <f>Pontuação!AK5</f>
        <v>36</v>
      </c>
    </row>
    <row r="21" spans="2:37" x14ac:dyDescent="0.25">
      <c r="B21">
        <f>Pontuação!B17</f>
        <v>0</v>
      </c>
      <c r="C21">
        <f>Pontuação!C17</f>
        <v>0</v>
      </c>
      <c r="D21">
        <f>Pontuação!D17</f>
        <v>0</v>
      </c>
      <c r="E21">
        <f>Pontuação!E17</f>
        <v>0</v>
      </c>
      <c r="F21">
        <f>Pontuação!F17</f>
        <v>0</v>
      </c>
      <c r="G21">
        <f>Pontuação!G17</f>
        <v>0</v>
      </c>
      <c r="H21">
        <f>Pontuação!H17</f>
        <v>0</v>
      </c>
      <c r="I21">
        <f>Pontuação!I17</f>
        <v>0</v>
      </c>
      <c r="J21">
        <f>Pontuação!J17</f>
        <v>0</v>
      </c>
      <c r="K21">
        <f>Pontuação!K17</f>
        <v>0</v>
      </c>
      <c r="L21">
        <f>Pontuação!L17</f>
        <v>0</v>
      </c>
      <c r="M21">
        <f>Pontuação!M17</f>
        <v>0</v>
      </c>
      <c r="N21">
        <f>Pontuação!N17</f>
        <v>0</v>
      </c>
      <c r="O21">
        <f>Pontuação!O17</f>
        <v>0</v>
      </c>
      <c r="P21">
        <f>Pontuação!P17</f>
        <v>0</v>
      </c>
      <c r="Q21">
        <f>Pontuação!Q17</f>
        <v>0</v>
      </c>
      <c r="R21">
        <f>Pontuação!R17</f>
        <v>0</v>
      </c>
      <c r="S21">
        <f>Pontuação!S17</f>
        <v>0</v>
      </c>
      <c r="T21">
        <f>Pontuação!T17</f>
        <v>0</v>
      </c>
      <c r="U21">
        <f>Pontuação!U17</f>
        <v>0</v>
      </c>
      <c r="V21">
        <f>Pontuação!V17</f>
        <v>0</v>
      </c>
      <c r="W21">
        <f>Pontuação!W17</f>
        <v>0</v>
      </c>
      <c r="X21">
        <f>Pontuação!X17</f>
        <v>0</v>
      </c>
      <c r="Y21">
        <f>Pontuação!Y17</f>
        <v>0</v>
      </c>
      <c r="Z21">
        <f>Pontuação!Z17</f>
        <v>0</v>
      </c>
      <c r="AA21">
        <f>Pontuação!AA17</f>
        <v>0</v>
      </c>
      <c r="AB21">
        <f>Pontuação!AB17</f>
        <v>0</v>
      </c>
      <c r="AC21">
        <f>Pontuação!AC17</f>
        <v>0</v>
      </c>
      <c r="AD21">
        <f>Pontuação!AD17</f>
        <v>0</v>
      </c>
      <c r="AE21">
        <f>Pontuação!AE17</f>
        <v>0</v>
      </c>
      <c r="AF21">
        <f>Pontuação!AF17</f>
        <v>0</v>
      </c>
      <c r="AG21">
        <f>Pontuação!AG17</f>
        <v>0</v>
      </c>
      <c r="AH21">
        <f>Pontuação!AH17</f>
        <v>0</v>
      </c>
      <c r="AI21">
        <f>Pontuação!AI17</f>
        <v>0</v>
      </c>
      <c r="AJ21">
        <f>Pontuação!AJ17</f>
        <v>0</v>
      </c>
      <c r="AK21">
        <f>Pontuação!AK17</f>
        <v>0</v>
      </c>
    </row>
  </sheetData>
  <mergeCells count="2">
    <mergeCell ref="B2:F2"/>
    <mergeCell ref="B3:F3"/>
  </mergeCells>
  <dataValidations count="1">
    <dataValidation type="list" allowBlank="1" showInputMessage="1" showErrorMessage="1" sqref="B3" xr:uid="{00000000-0002-0000-0200-000000000000}">
      <formula1>VIDA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Inicio</vt:lpstr>
      <vt:lpstr>Pontuação</vt:lpstr>
      <vt:lpstr>Gráficos</vt:lpstr>
      <vt:lpstr>Gráfico geral</vt:lpstr>
      <vt:lpstr>Gráficos!Area_de_impressao</vt:lpstr>
      <vt:lpstr>CABECALHO</vt:lpstr>
      <vt:lpstr>VIDA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Gledson</dc:creator>
  <cp:lastModifiedBy>Gledson Leitao</cp:lastModifiedBy>
  <cp:lastPrinted>2018-01-04T15:22:34Z</cp:lastPrinted>
  <dcterms:created xsi:type="dcterms:W3CDTF">2017-06-22T14:41:44Z</dcterms:created>
  <dcterms:modified xsi:type="dcterms:W3CDTF">2018-01-04T16:25:39Z</dcterms:modified>
</cp:coreProperties>
</file>